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5758\Documents\09_Verejné obstarávanie\Plocha za MTZ\"/>
    </mc:Choice>
  </mc:AlternateContent>
  <xr:revisionPtr revIDLastSave="0" documentId="8_{F78A4132-11A6-414B-AD32-AB0E5EDAC708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Rekapitulácia stavby" sheetId="1" r:id="rId1"/>
    <sheet name="01 - ASR" sheetId="2" r:id="rId2"/>
    <sheet name="02 - Spevnené plochy - re..." sheetId="3" r:id="rId3"/>
    <sheet name="03 - Rekonštrukcia dažďov..." sheetId="4" r:id="rId4"/>
    <sheet name="Zoznam figúr" sheetId="5" r:id="rId5"/>
  </sheets>
  <definedNames>
    <definedName name="_xlnm._FilterDatabase" localSheetId="1" hidden="1">'01 - ASR'!$C$132:$K$173</definedName>
    <definedName name="_xlnm._FilterDatabase" localSheetId="2" hidden="1">'02 - Spevnené plochy - re...'!$C$132:$K$233</definedName>
    <definedName name="_xlnm._FilterDatabase" localSheetId="3" hidden="1">'03 - Rekonštrukcia dažďov...'!$C$133:$K$231</definedName>
    <definedName name="_xlnm.Print_Titles" localSheetId="1">'01 - ASR'!$132:$132</definedName>
    <definedName name="_xlnm.Print_Titles" localSheetId="2">'02 - Spevnené plochy - re...'!$132:$132</definedName>
    <definedName name="_xlnm.Print_Titles" localSheetId="3">'03 - Rekonštrukcia dažďov...'!$133:$133</definedName>
    <definedName name="_xlnm.Print_Titles" localSheetId="0">'Rekapitulácia stavby'!$92:$92</definedName>
    <definedName name="_xlnm.Print_Titles" localSheetId="4">'Zoznam figúr'!$9:$9</definedName>
    <definedName name="_xlnm.Print_Area" localSheetId="1">'01 - ASR'!$C$4:$J$76,'01 - ASR'!$C$82:$J$114,'01 - ASR'!$C$120:$J$173</definedName>
    <definedName name="_xlnm.Print_Area" localSheetId="2">'02 - Spevnené plochy - re...'!$C$4:$J$76,'02 - Spevnené plochy - re...'!$C$82:$J$114,'02 - Spevnené plochy - re...'!$C$120:$J$233</definedName>
    <definedName name="_xlnm.Print_Area" localSheetId="3">'03 - Rekonštrukcia dažďov...'!$C$4:$J$76,'03 - Rekonštrukcia dažďov...'!$C$82:$J$115,'03 - Rekonštrukcia dažďov...'!$C$121:$J$231</definedName>
    <definedName name="_xlnm.Print_Area" localSheetId="0">'Rekapitulácia stavby'!$D$4:$AO$76,'Rekapitulácia stavby'!$C$82:$AQ$105</definedName>
    <definedName name="_xlnm.Print_Area" localSheetId="4">'Zoznam figúr'!$C$4:$G$28</definedName>
  </definedNames>
  <calcPr calcId="191029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7" i="5" l="1"/>
  <c r="BK231" i="4"/>
  <c r="BI231" i="4"/>
  <c r="BH231" i="4"/>
  <c r="BG231" i="4"/>
  <c r="BE231" i="4"/>
  <c r="T231" i="4"/>
  <c r="R231" i="4"/>
  <c r="R229" i="4" s="1"/>
  <c r="R228" i="4" s="1"/>
  <c r="P231" i="4"/>
  <c r="J231" i="4"/>
  <c r="BF231" i="4" s="1"/>
  <c r="BK230" i="4"/>
  <c r="BK229" i="4" s="1"/>
  <c r="BI230" i="4"/>
  <c r="BH230" i="4"/>
  <c r="BG230" i="4"/>
  <c r="BE230" i="4"/>
  <c r="T230" i="4"/>
  <c r="T229" i="4" s="1"/>
  <c r="T228" i="4" s="1"/>
  <c r="R230" i="4"/>
  <c r="P230" i="4"/>
  <c r="P229" i="4" s="1"/>
  <c r="P228" i="4" s="1"/>
  <c r="J230" i="4"/>
  <c r="BF230" i="4" s="1"/>
  <c r="BK227" i="4"/>
  <c r="BI227" i="4"/>
  <c r="BH227" i="4"/>
  <c r="BG227" i="4"/>
  <c r="BF227" i="4"/>
  <c r="BE227" i="4"/>
  <c r="T227" i="4"/>
  <c r="T226" i="4" s="1"/>
  <c r="R227" i="4"/>
  <c r="P227" i="4"/>
  <c r="J227" i="4"/>
  <c r="BK226" i="4"/>
  <c r="J226" i="4" s="1"/>
  <c r="J102" i="4" s="1"/>
  <c r="R226" i="4"/>
  <c r="P226" i="4"/>
  <c r="BK221" i="4"/>
  <c r="BI221" i="4"/>
  <c r="BH221" i="4"/>
  <c r="BG221" i="4"/>
  <c r="BE221" i="4"/>
  <c r="T221" i="4"/>
  <c r="T220" i="4" s="1"/>
  <c r="R221" i="4"/>
  <c r="P221" i="4"/>
  <c r="J221" i="4"/>
  <c r="BF221" i="4" s="1"/>
  <c r="BK220" i="4"/>
  <c r="J220" i="4" s="1"/>
  <c r="J101" i="4" s="1"/>
  <c r="R220" i="4"/>
  <c r="P220" i="4"/>
  <c r="BK219" i="4"/>
  <c r="BI219" i="4"/>
  <c r="BH219" i="4"/>
  <c r="BG219" i="4"/>
  <c r="BF219" i="4"/>
  <c r="BE219" i="4"/>
  <c r="T219" i="4"/>
  <c r="R219" i="4"/>
  <c r="P219" i="4"/>
  <c r="J219" i="4"/>
  <c r="BK218" i="4"/>
  <c r="BI218" i="4"/>
  <c r="BH218" i="4"/>
  <c r="BG218" i="4"/>
  <c r="BF218" i="4"/>
  <c r="BE218" i="4"/>
  <c r="T218" i="4"/>
  <c r="R218" i="4"/>
  <c r="P218" i="4"/>
  <c r="J218" i="4"/>
  <c r="BK217" i="4"/>
  <c r="BI217" i="4"/>
  <c r="BH217" i="4"/>
  <c r="BG217" i="4"/>
  <c r="BE217" i="4"/>
  <c r="T217" i="4"/>
  <c r="R217" i="4"/>
  <c r="P217" i="4"/>
  <c r="J217" i="4"/>
  <c r="BF217" i="4" s="1"/>
  <c r="BK216" i="4"/>
  <c r="BI216" i="4"/>
  <c r="BH216" i="4"/>
  <c r="BG216" i="4"/>
  <c r="BE216" i="4"/>
  <c r="T216" i="4"/>
  <c r="R216" i="4"/>
  <c r="P216" i="4"/>
  <c r="J216" i="4"/>
  <c r="BF216" i="4" s="1"/>
  <c r="BK215" i="4"/>
  <c r="BI215" i="4"/>
  <c r="BH215" i="4"/>
  <c r="BG215" i="4"/>
  <c r="BF215" i="4"/>
  <c r="BE215" i="4"/>
  <c r="T215" i="4"/>
  <c r="R215" i="4"/>
  <c r="P215" i="4"/>
  <c r="J215" i="4"/>
  <c r="BK214" i="4"/>
  <c r="BI214" i="4"/>
  <c r="BH214" i="4"/>
  <c r="BG214" i="4"/>
  <c r="BF214" i="4"/>
  <c r="BE214" i="4"/>
  <c r="T214" i="4"/>
  <c r="R214" i="4"/>
  <c r="P214" i="4"/>
  <c r="J214" i="4"/>
  <c r="BK213" i="4"/>
  <c r="BI213" i="4"/>
  <c r="BH213" i="4"/>
  <c r="BG213" i="4"/>
  <c r="BF213" i="4"/>
  <c r="BE213" i="4"/>
  <c r="T213" i="4"/>
  <c r="R213" i="4"/>
  <c r="P213" i="4"/>
  <c r="J213" i="4"/>
  <c r="BK212" i="4"/>
  <c r="BI212" i="4"/>
  <c r="BH212" i="4"/>
  <c r="BG212" i="4"/>
  <c r="BE212" i="4"/>
  <c r="T212" i="4"/>
  <c r="R212" i="4"/>
  <c r="P212" i="4"/>
  <c r="J212" i="4"/>
  <c r="BF212" i="4" s="1"/>
  <c r="BK211" i="4"/>
  <c r="BI211" i="4"/>
  <c r="BH211" i="4"/>
  <c r="BG211" i="4"/>
  <c r="BF211" i="4"/>
  <c r="BE211" i="4"/>
  <c r="T211" i="4"/>
  <c r="R211" i="4"/>
  <c r="P211" i="4"/>
  <c r="J211" i="4"/>
  <c r="BK210" i="4"/>
  <c r="BI210" i="4"/>
  <c r="BH210" i="4"/>
  <c r="BG210" i="4"/>
  <c r="BF210" i="4"/>
  <c r="BE210" i="4"/>
  <c r="T210" i="4"/>
  <c r="R210" i="4"/>
  <c r="P210" i="4"/>
  <c r="J210" i="4"/>
  <c r="BK209" i="4"/>
  <c r="BI209" i="4"/>
  <c r="BH209" i="4"/>
  <c r="BG209" i="4"/>
  <c r="BF209" i="4"/>
  <c r="BE209" i="4"/>
  <c r="T209" i="4"/>
  <c r="R209" i="4"/>
  <c r="P209" i="4"/>
  <c r="J209" i="4"/>
  <c r="BK208" i="4"/>
  <c r="BI208" i="4"/>
  <c r="BH208" i="4"/>
  <c r="BG208" i="4"/>
  <c r="BE208" i="4"/>
  <c r="T208" i="4"/>
  <c r="R208" i="4"/>
  <c r="P208" i="4"/>
  <c r="J208" i="4"/>
  <c r="BF208" i="4" s="1"/>
  <c r="BK207" i="4"/>
  <c r="BI207" i="4"/>
  <c r="BH207" i="4"/>
  <c r="BG207" i="4"/>
  <c r="BF207" i="4"/>
  <c r="BE207" i="4"/>
  <c r="T207" i="4"/>
  <c r="R207" i="4"/>
  <c r="P207" i="4"/>
  <c r="J207" i="4"/>
  <c r="BK206" i="4"/>
  <c r="BI206" i="4"/>
  <c r="BH206" i="4"/>
  <c r="BG206" i="4"/>
  <c r="BF206" i="4"/>
  <c r="BE206" i="4"/>
  <c r="T206" i="4"/>
  <c r="R206" i="4"/>
  <c r="P206" i="4"/>
  <c r="J206" i="4"/>
  <c r="BK205" i="4"/>
  <c r="BI205" i="4"/>
  <c r="BH205" i="4"/>
  <c r="BG205" i="4"/>
  <c r="BF205" i="4"/>
  <c r="BE205" i="4"/>
  <c r="T205" i="4"/>
  <c r="R205" i="4"/>
  <c r="P205" i="4"/>
  <c r="J205" i="4"/>
  <c r="BK204" i="4"/>
  <c r="BI204" i="4"/>
  <c r="BH204" i="4"/>
  <c r="BG204" i="4"/>
  <c r="BE204" i="4"/>
  <c r="T204" i="4"/>
  <c r="R204" i="4"/>
  <c r="P204" i="4"/>
  <c r="J204" i="4"/>
  <c r="BF204" i="4" s="1"/>
  <c r="BK203" i="4"/>
  <c r="BI203" i="4"/>
  <c r="BH203" i="4"/>
  <c r="BG203" i="4"/>
  <c r="BF203" i="4"/>
  <c r="BE203" i="4"/>
  <c r="T203" i="4"/>
  <c r="R203" i="4"/>
  <c r="P203" i="4"/>
  <c r="J203" i="4"/>
  <c r="BK202" i="4"/>
  <c r="BI202" i="4"/>
  <c r="BH202" i="4"/>
  <c r="BG202" i="4"/>
  <c r="BF202" i="4"/>
  <c r="BE202" i="4"/>
  <c r="T202" i="4"/>
  <c r="R202" i="4"/>
  <c r="P202" i="4"/>
  <c r="J202" i="4"/>
  <c r="BK201" i="4"/>
  <c r="BI201" i="4"/>
  <c r="BH201" i="4"/>
  <c r="BG201" i="4"/>
  <c r="BF201" i="4"/>
  <c r="BE201" i="4"/>
  <c r="T201" i="4"/>
  <c r="R201" i="4"/>
  <c r="P201" i="4"/>
  <c r="J201" i="4"/>
  <c r="BK200" i="4"/>
  <c r="BI200" i="4"/>
  <c r="BH200" i="4"/>
  <c r="BG200" i="4"/>
  <c r="BE200" i="4"/>
  <c r="T200" i="4"/>
  <c r="R200" i="4"/>
  <c r="P200" i="4"/>
  <c r="J200" i="4"/>
  <c r="BF200" i="4" s="1"/>
  <c r="BK199" i="4"/>
  <c r="BI199" i="4"/>
  <c r="BH199" i="4"/>
  <c r="BG199" i="4"/>
  <c r="BF199" i="4"/>
  <c r="BE199" i="4"/>
  <c r="T199" i="4"/>
  <c r="R199" i="4"/>
  <c r="P199" i="4"/>
  <c r="J199" i="4"/>
  <c r="BK198" i="4"/>
  <c r="BI198" i="4"/>
  <c r="BH198" i="4"/>
  <c r="BG198" i="4"/>
  <c r="BF198" i="4"/>
  <c r="BE198" i="4"/>
  <c r="T198" i="4"/>
  <c r="R198" i="4"/>
  <c r="P198" i="4"/>
  <c r="J198" i="4"/>
  <c r="BK197" i="4"/>
  <c r="BI197" i="4"/>
  <c r="BH197" i="4"/>
  <c r="BG197" i="4"/>
  <c r="BF197" i="4"/>
  <c r="BE197" i="4"/>
  <c r="T197" i="4"/>
  <c r="R197" i="4"/>
  <c r="P197" i="4"/>
  <c r="J197" i="4"/>
  <c r="BK196" i="4"/>
  <c r="BI196" i="4"/>
  <c r="BH196" i="4"/>
  <c r="BG196" i="4"/>
  <c r="BE196" i="4"/>
  <c r="T196" i="4"/>
  <c r="R196" i="4"/>
  <c r="P196" i="4"/>
  <c r="J196" i="4"/>
  <c r="BF196" i="4" s="1"/>
  <c r="BK195" i="4"/>
  <c r="BI195" i="4"/>
  <c r="BH195" i="4"/>
  <c r="BG195" i="4"/>
  <c r="BF195" i="4"/>
  <c r="BE195" i="4"/>
  <c r="T195" i="4"/>
  <c r="R195" i="4"/>
  <c r="P195" i="4"/>
  <c r="J195" i="4"/>
  <c r="BK194" i="4"/>
  <c r="BI194" i="4"/>
  <c r="BH194" i="4"/>
  <c r="BG194" i="4"/>
  <c r="BF194" i="4"/>
  <c r="BE194" i="4"/>
  <c r="T194" i="4"/>
  <c r="R194" i="4"/>
  <c r="P194" i="4"/>
  <c r="J194" i="4"/>
  <c r="BK193" i="4"/>
  <c r="BI193" i="4"/>
  <c r="BH193" i="4"/>
  <c r="BG193" i="4"/>
  <c r="BF193" i="4"/>
  <c r="BE193" i="4"/>
  <c r="T193" i="4"/>
  <c r="R193" i="4"/>
  <c r="P193" i="4"/>
  <c r="J193" i="4"/>
  <c r="BK192" i="4"/>
  <c r="BI192" i="4"/>
  <c r="BH192" i="4"/>
  <c r="BG192" i="4"/>
  <c r="BE192" i="4"/>
  <c r="T192" i="4"/>
  <c r="R192" i="4"/>
  <c r="P192" i="4"/>
  <c r="J192" i="4"/>
  <c r="BF192" i="4" s="1"/>
  <c r="BK191" i="4"/>
  <c r="BI191" i="4"/>
  <c r="BH191" i="4"/>
  <c r="BG191" i="4"/>
  <c r="BF191" i="4"/>
  <c r="BE191" i="4"/>
  <c r="T191" i="4"/>
  <c r="R191" i="4"/>
  <c r="P191" i="4"/>
  <c r="J191" i="4"/>
  <c r="BK190" i="4"/>
  <c r="BI190" i="4"/>
  <c r="BH190" i="4"/>
  <c r="BG190" i="4"/>
  <c r="BF190" i="4"/>
  <c r="BE190" i="4"/>
  <c r="T190" i="4"/>
  <c r="R190" i="4"/>
  <c r="P190" i="4"/>
  <c r="J190" i="4"/>
  <c r="BK189" i="4"/>
  <c r="BI189" i="4"/>
  <c r="BH189" i="4"/>
  <c r="BG189" i="4"/>
  <c r="BF189" i="4"/>
  <c r="BE189" i="4"/>
  <c r="T189" i="4"/>
  <c r="R189" i="4"/>
  <c r="P189" i="4"/>
  <c r="J189" i="4"/>
  <c r="BK188" i="4"/>
  <c r="BI188" i="4"/>
  <c r="BH188" i="4"/>
  <c r="BG188" i="4"/>
  <c r="BE188" i="4"/>
  <c r="T188" i="4"/>
  <c r="R188" i="4"/>
  <c r="P188" i="4"/>
  <c r="J188" i="4"/>
  <c r="BF188" i="4" s="1"/>
  <c r="BK187" i="4"/>
  <c r="BI187" i="4"/>
  <c r="BH187" i="4"/>
  <c r="BG187" i="4"/>
  <c r="BF187" i="4"/>
  <c r="BE187" i="4"/>
  <c r="T187" i="4"/>
  <c r="R187" i="4"/>
  <c r="P187" i="4"/>
  <c r="J187" i="4"/>
  <c r="BK186" i="4"/>
  <c r="BI186" i="4"/>
  <c r="BH186" i="4"/>
  <c r="BG186" i="4"/>
  <c r="BF186" i="4"/>
  <c r="BE186" i="4"/>
  <c r="T186" i="4"/>
  <c r="R186" i="4"/>
  <c r="P186" i="4"/>
  <c r="J186" i="4"/>
  <c r="BK185" i="4"/>
  <c r="BI185" i="4"/>
  <c r="BH185" i="4"/>
  <c r="BG185" i="4"/>
  <c r="BF185" i="4"/>
  <c r="BE185" i="4"/>
  <c r="T185" i="4"/>
  <c r="R185" i="4"/>
  <c r="R183" i="4" s="1"/>
  <c r="P185" i="4"/>
  <c r="J185" i="4"/>
  <c r="BK184" i="4"/>
  <c r="BK183" i="4" s="1"/>
  <c r="J183" i="4" s="1"/>
  <c r="J100" i="4" s="1"/>
  <c r="BI184" i="4"/>
  <c r="BH184" i="4"/>
  <c r="BG184" i="4"/>
  <c r="BE184" i="4"/>
  <c r="T184" i="4"/>
  <c r="T183" i="4" s="1"/>
  <c r="R184" i="4"/>
  <c r="P184" i="4"/>
  <c r="P183" i="4" s="1"/>
  <c r="J184" i="4"/>
  <c r="BF184" i="4" s="1"/>
  <c r="BK180" i="4"/>
  <c r="BI180" i="4"/>
  <c r="BH180" i="4"/>
  <c r="BG180" i="4"/>
  <c r="BE180" i="4"/>
  <c r="T180" i="4"/>
  <c r="T174" i="4" s="1"/>
  <c r="R180" i="4"/>
  <c r="P180" i="4"/>
  <c r="J180" i="4"/>
  <c r="BF180" i="4" s="1"/>
  <c r="BK175" i="4"/>
  <c r="BK174" i="4" s="1"/>
  <c r="J174" i="4" s="1"/>
  <c r="J99" i="4" s="1"/>
  <c r="BI175" i="4"/>
  <c r="BH175" i="4"/>
  <c r="BG175" i="4"/>
  <c r="BF175" i="4"/>
  <c r="BE175" i="4"/>
  <c r="T175" i="4"/>
  <c r="R175" i="4"/>
  <c r="R174" i="4" s="1"/>
  <c r="P175" i="4"/>
  <c r="P174" i="4" s="1"/>
  <c r="J175" i="4"/>
  <c r="BK171" i="4"/>
  <c r="BI171" i="4"/>
  <c r="BH171" i="4"/>
  <c r="BG171" i="4"/>
  <c r="BE171" i="4"/>
  <c r="T171" i="4"/>
  <c r="R171" i="4"/>
  <c r="P171" i="4"/>
  <c r="J171" i="4"/>
  <c r="BF171" i="4" s="1"/>
  <c r="BK168" i="4"/>
  <c r="BI168" i="4"/>
  <c r="BH168" i="4"/>
  <c r="BG168" i="4"/>
  <c r="BF168" i="4"/>
  <c r="BE168" i="4"/>
  <c r="T168" i="4"/>
  <c r="R168" i="4"/>
  <c r="P168" i="4"/>
  <c r="J168" i="4"/>
  <c r="BK164" i="4"/>
  <c r="BI164" i="4"/>
  <c r="BH164" i="4"/>
  <c r="BG164" i="4"/>
  <c r="BF164" i="4"/>
  <c r="BE164" i="4"/>
  <c r="T164" i="4"/>
  <c r="R164" i="4"/>
  <c r="P164" i="4"/>
  <c r="J164" i="4"/>
  <c r="BK161" i="4"/>
  <c r="BI161" i="4"/>
  <c r="BH161" i="4"/>
  <c r="BG161" i="4"/>
  <c r="BF161" i="4"/>
  <c r="BE161" i="4"/>
  <c r="T161" i="4"/>
  <c r="R161" i="4"/>
  <c r="P161" i="4"/>
  <c r="J161" i="4"/>
  <c r="BK156" i="4"/>
  <c r="BI156" i="4"/>
  <c r="BH156" i="4"/>
  <c r="BG156" i="4"/>
  <c r="BE156" i="4"/>
  <c r="T156" i="4"/>
  <c r="R156" i="4"/>
  <c r="P156" i="4"/>
  <c r="J156" i="4"/>
  <c r="BF156" i="4" s="1"/>
  <c r="BK155" i="4"/>
  <c r="BI155" i="4"/>
  <c r="BH155" i="4"/>
  <c r="BG155" i="4"/>
  <c r="BF155" i="4"/>
  <c r="BE155" i="4"/>
  <c r="T155" i="4"/>
  <c r="R155" i="4"/>
  <c r="P155" i="4"/>
  <c r="J155" i="4"/>
  <c r="BK150" i="4"/>
  <c r="BI150" i="4"/>
  <c r="BH150" i="4"/>
  <c r="BG150" i="4"/>
  <c r="BF150" i="4"/>
  <c r="BE150" i="4"/>
  <c r="T150" i="4"/>
  <c r="R150" i="4"/>
  <c r="P150" i="4"/>
  <c r="J150" i="4"/>
  <c r="BK147" i="4"/>
  <c r="BI147" i="4"/>
  <c r="BH147" i="4"/>
  <c r="BG147" i="4"/>
  <c r="BF147" i="4"/>
  <c r="BE147" i="4"/>
  <c r="T147" i="4"/>
  <c r="R147" i="4"/>
  <c r="P147" i="4"/>
  <c r="J147" i="4"/>
  <c r="BK142" i="4"/>
  <c r="BK136" i="4" s="1"/>
  <c r="BI142" i="4"/>
  <c r="BH142" i="4"/>
  <c r="BG142" i="4"/>
  <c r="BE142" i="4"/>
  <c r="T142" i="4"/>
  <c r="R142" i="4"/>
  <c r="P142" i="4"/>
  <c r="J142" i="4"/>
  <c r="BF142" i="4" s="1"/>
  <c r="BK137" i="4"/>
  <c r="BI137" i="4"/>
  <c r="BH137" i="4"/>
  <c r="BG137" i="4"/>
  <c r="BF137" i="4"/>
  <c r="BE137" i="4"/>
  <c r="T137" i="4"/>
  <c r="T136" i="4" s="1"/>
  <c r="R137" i="4"/>
  <c r="P137" i="4"/>
  <c r="P136" i="4" s="1"/>
  <c r="P135" i="4" s="1"/>
  <c r="P134" i="4" s="1"/>
  <c r="AU97" i="1" s="1"/>
  <c r="J137" i="4"/>
  <c r="R136" i="4"/>
  <c r="R135" i="4" s="1"/>
  <c r="J130" i="4"/>
  <c r="F130" i="4"/>
  <c r="F128" i="4"/>
  <c r="E126" i="4"/>
  <c r="BI113" i="4"/>
  <c r="BH113" i="4"/>
  <c r="BG113" i="4"/>
  <c r="BE113" i="4"/>
  <c r="BI112" i="4"/>
  <c r="BH112" i="4"/>
  <c r="BG112" i="4"/>
  <c r="BF112" i="4"/>
  <c r="BE112" i="4"/>
  <c r="BI111" i="4"/>
  <c r="BH111" i="4"/>
  <c r="F38" i="4" s="1"/>
  <c r="BC97" i="1" s="1"/>
  <c r="BG111" i="4"/>
  <c r="BF111" i="4"/>
  <c r="BE111" i="4"/>
  <c r="BI110" i="4"/>
  <c r="BH110" i="4"/>
  <c r="BG110" i="4"/>
  <c r="BF110" i="4"/>
  <c r="BE110" i="4"/>
  <c r="J35" i="4" s="1"/>
  <c r="AV97" i="1" s="1"/>
  <c r="BI109" i="4"/>
  <c r="BH109" i="4"/>
  <c r="BG109" i="4"/>
  <c r="BF109" i="4"/>
  <c r="BE109" i="4"/>
  <c r="F35" i="4" s="1"/>
  <c r="AZ97" i="1" s="1"/>
  <c r="BI108" i="4"/>
  <c r="F39" i="4" s="1"/>
  <c r="BD97" i="1" s="1"/>
  <c r="BH108" i="4"/>
  <c r="BG108" i="4"/>
  <c r="F37" i="4" s="1"/>
  <c r="BB97" i="1" s="1"/>
  <c r="BF108" i="4"/>
  <c r="BE108" i="4"/>
  <c r="J92" i="4"/>
  <c r="F92" i="4"/>
  <c r="J91" i="4"/>
  <c r="F91" i="4"/>
  <c r="F89" i="4"/>
  <c r="E87" i="4"/>
  <c r="J39" i="4"/>
  <c r="J38" i="4"/>
  <c r="AY97" i="1" s="1"/>
  <c r="J37" i="4"/>
  <c r="J24" i="4"/>
  <c r="E24" i="4"/>
  <c r="J131" i="4" s="1"/>
  <c r="J23" i="4"/>
  <c r="J18" i="4"/>
  <c r="E18" i="4"/>
  <c r="F131" i="4" s="1"/>
  <c r="J17" i="4"/>
  <c r="J12" i="4"/>
  <c r="J128" i="4" s="1"/>
  <c r="E7" i="4"/>
  <c r="E124" i="4" s="1"/>
  <c r="BK233" i="3"/>
  <c r="BI233" i="3"/>
  <c r="BH233" i="3"/>
  <c r="BG233" i="3"/>
  <c r="BE233" i="3"/>
  <c r="T233" i="3"/>
  <c r="R233" i="3"/>
  <c r="P233" i="3"/>
  <c r="J233" i="3"/>
  <c r="BF233" i="3" s="1"/>
  <c r="BK232" i="3"/>
  <c r="BI232" i="3"/>
  <c r="BH232" i="3"/>
  <c r="BG232" i="3"/>
  <c r="BE232" i="3"/>
  <c r="T232" i="3"/>
  <c r="R232" i="3"/>
  <c r="P232" i="3"/>
  <c r="P230" i="3" s="1"/>
  <c r="J232" i="3"/>
  <c r="BF232" i="3" s="1"/>
  <c r="BK231" i="3"/>
  <c r="BI231" i="3"/>
  <c r="BH231" i="3"/>
  <c r="BG231" i="3"/>
  <c r="BE231" i="3"/>
  <c r="T231" i="3"/>
  <c r="T230" i="3" s="1"/>
  <c r="R231" i="3"/>
  <c r="R230" i="3" s="1"/>
  <c r="P231" i="3"/>
  <c r="J231" i="3"/>
  <c r="BF231" i="3" s="1"/>
  <c r="BK230" i="3"/>
  <c r="J230" i="3" s="1"/>
  <c r="J103" i="3" s="1"/>
  <c r="BK229" i="3"/>
  <c r="BI229" i="3"/>
  <c r="BH229" i="3"/>
  <c r="BG229" i="3"/>
  <c r="BE229" i="3"/>
  <c r="T229" i="3"/>
  <c r="R229" i="3"/>
  <c r="R228" i="3" s="1"/>
  <c r="P229" i="3"/>
  <c r="P228" i="3" s="1"/>
  <c r="J229" i="3"/>
  <c r="BF229" i="3" s="1"/>
  <c r="BK228" i="3"/>
  <c r="J228" i="3" s="1"/>
  <c r="J102" i="3" s="1"/>
  <c r="T228" i="3"/>
  <c r="BK225" i="3"/>
  <c r="BI225" i="3"/>
  <c r="BH225" i="3"/>
  <c r="BG225" i="3"/>
  <c r="BF225" i="3"/>
  <c r="BE225" i="3"/>
  <c r="T225" i="3"/>
  <c r="R225" i="3"/>
  <c r="P225" i="3"/>
  <c r="J225" i="3"/>
  <c r="BK222" i="3"/>
  <c r="BI222" i="3"/>
  <c r="BH222" i="3"/>
  <c r="BG222" i="3"/>
  <c r="BE222" i="3"/>
  <c r="T222" i="3"/>
  <c r="R222" i="3"/>
  <c r="P222" i="3"/>
  <c r="J222" i="3"/>
  <c r="BF222" i="3" s="1"/>
  <c r="BK219" i="3"/>
  <c r="BI219" i="3"/>
  <c r="BH219" i="3"/>
  <c r="BG219" i="3"/>
  <c r="BF219" i="3"/>
  <c r="BE219" i="3"/>
  <c r="T219" i="3"/>
  <c r="R219" i="3"/>
  <c r="P219" i="3"/>
  <c r="J219" i="3"/>
  <c r="BK216" i="3"/>
  <c r="BI216" i="3"/>
  <c r="BH216" i="3"/>
  <c r="BG216" i="3"/>
  <c r="BE216" i="3"/>
  <c r="T216" i="3"/>
  <c r="R216" i="3"/>
  <c r="P216" i="3"/>
  <c r="J216" i="3"/>
  <c r="BF216" i="3" s="1"/>
  <c r="BK215" i="3"/>
  <c r="BI215" i="3"/>
  <c r="BH215" i="3"/>
  <c r="BG215" i="3"/>
  <c r="BF215" i="3"/>
  <c r="BE215" i="3"/>
  <c r="T215" i="3"/>
  <c r="R215" i="3"/>
  <c r="P215" i="3"/>
  <c r="J215" i="3"/>
  <c r="BK214" i="3"/>
  <c r="BI214" i="3"/>
  <c r="BH214" i="3"/>
  <c r="BG214" i="3"/>
  <c r="BE214" i="3"/>
  <c r="T214" i="3"/>
  <c r="R214" i="3"/>
  <c r="P214" i="3"/>
  <c r="J214" i="3"/>
  <c r="BF214" i="3" s="1"/>
  <c r="BK213" i="3"/>
  <c r="BI213" i="3"/>
  <c r="BH213" i="3"/>
  <c r="BG213" i="3"/>
  <c r="BF213" i="3"/>
  <c r="BE213" i="3"/>
  <c r="T213" i="3"/>
  <c r="R213" i="3"/>
  <c r="P213" i="3"/>
  <c r="J213" i="3"/>
  <c r="BK212" i="3"/>
  <c r="BI212" i="3"/>
  <c r="BH212" i="3"/>
  <c r="BG212" i="3"/>
  <c r="BE212" i="3"/>
  <c r="T212" i="3"/>
  <c r="R212" i="3"/>
  <c r="P212" i="3"/>
  <c r="J212" i="3"/>
  <c r="BF212" i="3" s="1"/>
  <c r="BK211" i="3"/>
  <c r="BI211" i="3"/>
  <c r="BH211" i="3"/>
  <c r="BG211" i="3"/>
  <c r="BF211" i="3"/>
  <c r="BE211" i="3"/>
  <c r="T211" i="3"/>
  <c r="R211" i="3"/>
  <c r="P211" i="3"/>
  <c r="J211" i="3"/>
  <c r="BK210" i="3"/>
  <c r="BI210" i="3"/>
  <c r="BH210" i="3"/>
  <c r="BG210" i="3"/>
  <c r="BE210" i="3"/>
  <c r="T210" i="3"/>
  <c r="R210" i="3"/>
  <c r="P210" i="3"/>
  <c r="J210" i="3"/>
  <c r="BF210" i="3" s="1"/>
  <c r="BK209" i="3"/>
  <c r="BI209" i="3"/>
  <c r="BH209" i="3"/>
  <c r="BG209" i="3"/>
  <c r="BF209" i="3"/>
  <c r="BE209" i="3"/>
  <c r="T209" i="3"/>
  <c r="R209" i="3"/>
  <c r="P209" i="3"/>
  <c r="J209" i="3"/>
  <c r="BK208" i="3"/>
  <c r="BI208" i="3"/>
  <c r="BH208" i="3"/>
  <c r="BG208" i="3"/>
  <c r="BE208" i="3"/>
  <c r="T208" i="3"/>
  <c r="R208" i="3"/>
  <c r="P208" i="3"/>
  <c r="J208" i="3"/>
  <c r="BF208" i="3" s="1"/>
  <c r="BK205" i="3"/>
  <c r="BI205" i="3"/>
  <c r="BH205" i="3"/>
  <c r="BG205" i="3"/>
  <c r="BF205" i="3"/>
  <c r="BE205" i="3"/>
  <c r="T205" i="3"/>
  <c r="R205" i="3"/>
  <c r="P205" i="3"/>
  <c r="J205" i="3"/>
  <c r="BK202" i="3"/>
  <c r="BI202" i="3"/>
  <c r="BH202" i="3"/>
  <c r="BG202" i="3"/>
  <c r="BE202" i="3"/>
  <c r="T202" i="3"/>
  <c r="R202" i="3"/>
  <c r="P202" i="3"/>
  <c r="J202" i="3"/>
  <c r="BF202" i="3" s="1"/>
  <c r="BK199" i="3"/>
  <c r="BI199" i="3"/>
  <c r="BH199" i="3"/>
  <c r="BG199" i="3"/>
  <c r="BF199" i="3"/>
  <c r="BE199" i="3"/>
  <c r="T199" i="3"/>
  <c r="R199" i="3"/>
  <c r="P199" i="3"/>
  <c r="J199" i="3"/>
  <c r="BK196" i="3"/>
  <c r="BI196" i="3"/>
  <c r="BH196" i="3"/>
  <c r="BG196" i="3"/>
  <c r="BE196" i="3"/>
  <c r="T196" i="3"/>
  <c r="R196" i="3"/>
  <c r="P196" i="3"/>
  <c r="J196" i="3"/>
  <c r="BF196" i="3" s="1"/>
  <c r="BK195" i="3"/>
  <c r="BI195" i="3"/>
  <c r="BH195" i="3"/>
  <c r="BG195" i="3"/>
  <c r="BF195" i="3"/>
  <c r="BE195" i="3"/>
  <c r="T195" i="3"/>
  <c r="R195" i="3"/>
  <c r="P195" i="3"/>
  <c r="J195" i="3"/>
  <c r="BK194" i="3"/>
  <c r="BI194" i="3"/>
  <c r="BH194" i="3"/>
  <c r="BG194" i="3"/>
  <c r="BE194" i="3"/>
  <c r="T194" i="3"/>
  <c r="T193" i="3" s="1"/>
  <c r="R194" i="3"/>
  <c r="R193" i="3" s="1"/>
  <c r="P194" i="3"/>
  <c r="P193" i="3" s="1"/>
  <c r="J194" i="3"/>
  <c r="BF194" i="3" s="1"/>
  <c r="BK193" i="3"/>
  <c r="J193" i="3" s="1"/>
  <c r="J101" i="3" s="1"/>
  <c r="BK192" i="3"/>
  <c r="BI192" i="3"/>
  <c r="BH192" i="3"/>
  <c r="BG192" i="3"/>
  <c r="BE192" i="3"/>
  <c r="T192" i="3"/>
  <c r="R192" i="3"/>
  <c r="R191" i="3" s="1"/>
  <c r="P192" i="3"/>
  <c r="P191" i="3" s="1"/>
  <c r="J192" i="3"/>
  <c r="BF192" i="3" s="1"/>
  <c r="BK191" i="3"/>
  <c r="J191" i="3" s="1"/>
  <c r="J100" i="3" s="1"/>
  <c r="T191" i="3"/>
  <c r="BK186" i="3"/>
  <c r="BI186" i="3"/>
  <c r="BH186" i="3"/>
  <c r="BG186" i="3"/>
  <c r="BF186" i="3"/>
  <c r="BE186" i="3"/>
  <c r="T186" i="3"/>
  <c r="R186" i="3"/>
  <c r="P186" i="3"/>
  <c r="J186" i="3"/>
  <c r="BK181" i="3"/>
  <c r="BI181" i="3"/>
  <c r="BH181" i="3"/>
  <c r="BG181" i="3"/>
  <c r="BE181" i="3"/>
  <c r="T181" i="3"/>
  <c r="R181" i="3"/>
  <c r="P181" i="3"/>
  <c r="J181" i="3"/>
  <c r="BF181" i="3" s="1"/>
  <c r="BK178" i="3"/>
  <c r="BI178" i="3"/>
  <c r="BH178" i="3"/>
  <c r="BG178" i="3"/>
  <c r="BF178" i="3"/>
  <c r="BE178" i="3"/>
  <c r="T178" i="3"/>
  <c r="R178" i="3"/>
  <c r="P178" i="3"/>
  <c r="J178" i="3"/>
  <c r="BK175" i="3"/>
  <c r="BI175" i="3"/>
  <c r="BH175" i="3"/>
  <c r="BG175" i="3"/>
  <c r="BE175" i="3"/>
  <c r="T175" i="3"/>
  <c r="R175" i="3"/>
  <c r="P175" i="3"/>
  <c r="J175" i="3"/>
  <c r="BF175" i="3" s="1"/>
  <c r="BK172" i="3"/>
  <c r="BI172" i="3"/>
  <c r="BH172" i="3"/>
  <c r="BG172" i="3"/>
  <c r="BF172" i="3"/>
  <c r="BE172" i="3"/>
  <c r="T172" i="3"/>
  <c r="R172" i="3"/>
  <c r="P172" i="3"/>
  <c r="J172" i="3"/>
  <c r="BK169" i="3"/>
  <c r="BI169" i="3"/>
  <c r="BH169" i="3"/>
  <c r="BG169" i="3"/>
  <c r="BE169" i="3"/>
  <c r="T169" i="3"/>
  <c r="T168" i="3" s="1"/>
  <c r="R169" i="3"/>
  <c r="R168" i="3" s="1"/>
  <c r="P169" i="3"/>
  <c r="P168" i="3" s="1"/>
  <c r="J169" i="3"/>
  <c r="BF169" i="3" s="1"/>
  <c r="BK168" i="3"/>
  <c r="J168" i="3" s="1"/>
  <c r="J99" i="3" s="1"/>
  <c r="BK165" i="3"/>
  <c r="BI165" i="3"/>
  <c r="BH165" i="3"/>
  <c r="BG165" i="3"/>
  <c r="BF165" i="3"/>
  <c r="BE165" i="3"/>
  <c r="T165" i="3"/>
  <c r="R165" i="3"/>
  <c r="P165" i="3"/>
  <c r="J165" i="3"/>
  <c r="BK162" i="3"/>
  <c r="BI162" i="3"/>
  <c r="BH162" i="3"/>
  <c r="BG162" i="3"/>
  <c r="BE162" i="3"/>
  <c r="T162" i="3"/>
  <c r="R162" i="3"/>
  <c r="P162" i="3"/>
  <c r="J162" i="3"/>
  <c r="BF162" i="3" s="1"/>
  <c r="BK159" i="3"/>
  <c r="BI159" i="3"/>
  <c r="BH159" i="3"/>
  <c r="BG159" i="3"/>
  <c r="BF159" i="3"/>
  <c r="BE159" i="3"/>
  <c r="T159" i="3"/>
  <c r="R159" i="3"/>
  <c r="P159" i="3"/>
  <c r="J159" i="3"/>
  <c r="BK156" i="3"/>
  <c r="BI156" i="3"/>
  <c r="BH156" i="3"/>
  <c r="BG156" i="3"/>
  <c r="BF156" i="3"/>
  <c r="BE156" i="3"/>
  <c r="T156" i="3"/>
  <c r="R156" i="3"/>
  <c r="P156" i="3"/>
  <c r="J156" i="3"/>
  <c r="BK153" i="3"/>
  <c r="BI153" i="3"/>
  <c r="BH153" i="3"/>
  <c r="BG153" i="3"/>
  <c r="BF153" i="3"/>
  <c r="BE153" i="3"/>
  <c r="T153" i="3"/>
  <c r="R153" i="3"/>
  <c r="P153" i="3"/>
  <c r="J153" i="3"/>
  <c r="BK150" i="3"/>
  <c r="BI150" i="3"/>
  <c r="BH150" i="3"/>
  <c r="BG150" i="3"/>
  <c r="BE150" i="3"/>
  <c r="T150" i="3"/>
  <c r="R150" i="3"/>
  <c r="P150" i="3"/>
  <c r="J150" i="3"/>
  <c r="BF150" i="3" s="1"/>
  <c r="BK147" i="3"/>
  <c r="BI147" i="3"/>
  <c r="BH147" i="3"/>
  <c r="BG147" i="3"/>
  <c r="BF147" i="3"/>
  <c r="BE147" i="3"/>
  <c r="T147" i="3"/>
  <c r="R147" i="3"/>
  <c r="P147" i="3"/>
  <c r="J147" i="3"/>
  <c r="BK144" i="3"/>
  <c r="BI144" i="3"/>
  <c r="BH144" i="3"/>
  <c r="BG144" i="3"/>
  <c r="BF144" i="3"/>
  <c r="BE144" i="3"/>
  <c r="T144" i="3"/>
  <c r="R144" i="3"/>
  <c r="P144" i="3"/>
  <c r="J144" i="3"/>
  <c r="BK139" i="3"/>
  <c r="BI139" i="3"/>
  <c r="BH139" i="3"/>
  <c r="BG139" i="3"/>
  <c r="BF139" i="3"/>
  <c r="BE139" i="3"/>
  <c r="T139" i="3"/>
  <c r="R139" i="3"/>
  <c r="R135" i="3" s="1"/>
  <c r="P139" i="3"/>
  <c r="J139" i="3"/>
  <c r="BK136" i="3"/>
  <c r="BK135" i="3" s="1"/>
  <c r="BI136" i="3"/>
  <c r="BH136" i="3"/>
  <c r="BG136" i="3"/>
  <c r="BE136" i="3"/>
  <c r="T136" i="3"/>
  <c r="T135" i="3" s="1"/>
  <c r="R136" i="3"/>
  <c r="P136" i="3"/>
  <c r="P135" i="3" s="1"/>
  <c r="P134" i="3" s="1"/>
  <c r="P133" i="3" s="1"/>
  <c r="AU96" i="1" s="1"/>
  <c r="J136" i="3"/>
  <c r="BF136" i="3" s="1"/>
  <c r="J129" i="3"/>
  <c r="F129" i="3"/>
  <c r="F127" i="3"/>
  <c r="E125" i="3"/>
  <c r="E123" i="3"/>
  <c r="BI112" i="3"/>
  <c r="BH112" i="3"/>
  <c r="BG112" i="3"/>
  <c r="BE112" i="3"/>
  <c r="BI111" i="3"/>
  <c r="BH111" i="3"/>
  <c r="BG111" i="3"/>
  <c r="BF111" i="3"/>
  <c r="BE111" i="3"/>
  <c r="BI110" i="3"/>
  <c r="F39" i="3" s="1"/>
  <c r="BD96" i="1" s="1"/>
  <c r="BH110" i="3"/>
  <c r="BG110" i="3"/>
  <c r="BF110" i="3"/>
  <c r="BE110" i="3"/>
  <c r="BI109" i="3"/>
  <c r="BH109" i="3"/>
  <c r="BG109" i="3"/>
  <c r="BF109" i="3"/>
  <c r="BE109" i="3"/>
  <c r="BI108" i="3"/>
  <c r="BH108" i="3"/>
  <c r="F38" i="3" s="1"/>
  <c r="BC96" i="1" s="1"/>
  <c r="BG108" i="3"/>
  <c r="BF108" i="3"/>
  <c r="BE108" i="3"/>
  <c r="BI107" i="3"/>
  <c r="BH107" i="3"/>
  <c r="BG107" i="3"/>
  <c r="BF107" i="3"/>
  <c r="BE107" i="3"/>
  <c r="J35" i="3" s="1"/>
  <c r="AV96" i="1" s="1"/>
  <c r="J91" i="3"/>
  <c r="F91" i="3"/>
  <c r="F89" i="3"/>
  <c r="E87" i="3"/>
  <c r="E85" i="3"/>
  <c r="J39" i="3"/>
  <c r="J38" i="3"/>
  <c r="J37" i="3"/>
  <c r="F37" i="3"/>
  <c r="BB96" i="1" s="1"/>
  <c r="J24" i="3"/>
  <c r="E24" i="3"/>
  <c r="J130" i="3" s="1"/>
  <c r="J23" i="3"/>
  <c r="J18" i="3"/>
  <c r="E18" i="3"/>
  <c r="F130" i="3" s="1"/>
  <c r="J17" i="3"/>
  <c r="J12" i="3"/>
  <c r="J127" i="3" s="1"/>
  <c r="E7" i="3"/>
  <c r="BK173" i="2"/>
  <c r="BK167" i="2" s="1"/>
  <c r="J167" i="2" s="1"/>
  <c r="J103" i="2" s="1"/>
  <c r="BI173" i="2"/>
  <c r="BH173" i="2"/>
  <c r="BG173" i="2"/>
  <c r="BE173" i="2"/>
  <c r="T173" i="2"/>
  <c r="R173" i="2"/>
  <c r="P173" i="2"/>
  <c r="P167" i="2" s="1"/>
  <c r="J173" i="2"/>
  <c r="BF173" i="2" s="1"/>
  <c r="BK170" i="2"/>
  <c r="BI170" i="2"/>
  <c r="BH170" i="2"/>
  <c r="BG170" i="2"/>
  <c r="BF170" i="2"/>
  <c r="BE170" i="2"/>
  <c r="T170" i="2"/>
  <c r="T167" i="2" s="1"/>
  <c r="R170" i="2"/>
  <c r="P170" i="2"/>
  <c r="J170" i="2"/>
  <c r="BK168" i="2"/>
  <c r="BI168" i="2"/>
  <c r="BH168" i="2"/>
  <c r="BG168" i="2"/>
  <c r="BF168" i="2"/>
  <c r="BE168" i="2"/>
  <c r="T168" i="2"/>
  <c r="R168" i="2"/>
  <c r="P168" i="2"/>
  <c r="J168" i="2"/>
  <c r="R167" i="2"/>
  <c r="BK166" i="2"/>
  <c r="BI166" i="2"/>
  <c r="BH166" i="2"/>
  <c r="BG166" i="2"/>
  <c r="BF166" i="2"/>
  <c r="BE166" i="2"/>
  <c r="T166" i="2"/>
  <c r="R166" i="2"/>
  <c r="P166" i="2"/>
  <c r="J166" i="2"/>
  <c r="BK164" i="2"/>
  <c r="BI164" i="2"/>
  <c r="BH164" i="2"/>
  <c r="BG164" i="2"/>
  <c r="BF164" i="2"/>
  <c r="BE164" i="2"/>
  <c r="T164" i="2"/>
  <c r="R164" i="2"/>
  <c r="P164" i="2"/>
  <c r="J164" i="2"/>
  <c r="BK161" i="2"/>
  <c r="BI161" i="2"/>
  <c r="BH161" i="2"/>
  <c r="BG161" i="2"/>
  <c r="BE161" i="2"/>
  <c r="T161" i="2"/>
  <c r="R161" i="2"/>
  <c r="P161" i="2"/>
  <c r="J161" i="2"/>
  <c r="BF161" i="2" s="1"/>
  <c r="BK158" i="2"/>
  <c r="BK157" i="2" s="1"/>
  <c r="BI158" i="2"/>
  <c r="BH158" i="2"/>
  <c r="BG158" i="2"/>
  <c r="BF158" i="2"/>
  <c r="BE158" i="2"/>
  <c r="T158" i="2"/>
  <c r="T157" i="2" s="1"/>
  <c r="T156" i="2" s="1"/>
  <c r="R158" i="2"/>
  <c r="R157" i="2" s="1"/>
  <c r="R156" i="2" s="1"/>
  <c r="P158" i="2"/>
  <c r="P157" i="2" s="1"/>
  <c r="P156" i="2" s="1"/>
  <c r="J158" i="2"/>
  <c r="BK155" i="2"/>
  <c r="BK154" i="2" s="1"/>
  <c r="J154" i="2" s="1"/>
  <c r="J100" i="2" s="1"/>
  <c r="BI155" i="2"/>
  <c r="BH155" i="2"/>
  <c r="BG155" i="2"/>
  <c r="BF155" i="2"/>
  <c r="BE155" i="2"/>
  <c r="T155" i="2"/>
  <c r="R155" i="2"/>
  <c r="P155" i="2"/>
  <c r="P154" i="2" s="1"/>
  <c r="J155" i="2"/>
  <c r="T154" i="2"/>
  <c r="R154" i="2"/>
  <c r="BK153" i="2"/>
  <c r="BI153" i="2"/>
  <c r="BH153" i="2"/>
  <c r="BG153" i="2"/>
  <c r="BF153" i="2"/>
  <c r="BE153" i="2"/>
  <c r="T153" i="2"/>
  <c r="R153" i="2"/>
  <c r="P153" i="2"/>
  <c r="J153" i="2"/>
  <c r="BK152" i="2"/>
  <c r="BI152" i="2"/>
  <c r="BH152" i="2"/>
  <c r="BG152" i="2"/>
  <c r="BE152" i="2"/>
  <c r="T152" i="2"/>
  <c r="R152" i="2"/>
  <c r="P152" i="2"/>
  <c r="J152" i="2"/>
  <c r="BF152" i="2" s="1"/>
  <c r="BK151" i="2"/>
  <c r="BI151" i="2"/>
  <c r="BH151" i="2"/>
  <c r="BG151" i="2"/>
  <c r="BE151" i="2"/>
  <c r="T151" i="2"/>
  <c r="R151" i="2"/>
  <c r="P151" i="2"/>
  <c r="J151" i="2"/>
  <c r="BF151" i="2" s="1"/>
  <c r="BK149" i="2"/>
  <c r="BI149" i="2"/>
  <c r="BH149" i="2"/>
  <c r="BG149" i="2"/>
  <c r="BF149" i="2"/>
  <c r="BE149" i="2"/>
  <c r="T149" i="2"/>
  <c r="T140" i="2" s="1"/>
  <c r="R149" i="2"/>
  <c r="P149" i="2"/>
  <c r="J149" i="2"/>
  <c r="BK148" i="2"/>
  <c r="BI148" i="2"/>
  <c r="BH148" i="2"/>
  <c r="BG148" i="2"/>
  <c r="BF148" i="2"/>
  <c r="BE148" i="2"/>
  <c r="T148" i="2"/>
  <c r="R148" i="2"/>
  <c r="P148" i="2"/>
  <c r="J148" i="2"/>
  <c r="BK141" i="2"/>
  <c r="BI141" i="2"/>
  <c r="BH141" i="2"/>
  <c r="BG141" i="2"/>
  <c r="BE141" i="2"/>
  <c r="T141" i="2"/>
  <c r="R141" i="2"/>
  <c r="R140" i="2" s="1"/>
  <c r="P141" i="2"/>
  <c r="P140" i="2" s="1"/>
  <c r="P134" i="2" s="1"/>
  <c r="P133" i="2" s="1"/>
  <c r="AU95" i="1" s="1"/>
  <c r="AU94" i="1" s="1"/>
  <c r="J141" i="2"/>
  <c r="BF141" i="2" s="1"/>
  <c r="BK140" i="2"/>
  <c r="J140" i="2" s="1"/>
  <c r="J99" i="2" s="1"/>
  <c r="BK138" i="2"/>
  <c r="BI138" i="2"/>
  <c r="BH138" i="2"/>
  <c r="BG138" i="2"/>
  <c r="BF138" i="2"/>
  <c r="BE138" i="2"/>
  <c r="T138" i="2"/>
  <c r="R138" i="2"/>
  <c r="P138" i="2"/>
  <c r="J138" i="2"/>
  <c r="BK136" i="2"/>
  <c r="BI136" i="2"/>
  <c r="BH136" i="2"/>
  <c r="BG136" i="2"/>
  <c r="BE136" i="2"/>
  <c r="T136" i="2"/>
  <c r="R136" i="2"/>
  <c r="R135" i="2" s="1"/>
  <c r="R134" i="2" s="1"/>
  <c r="R133" i="2" s="1"/>
  <c r="P136" i="2"/>
  <c r="J136" i="2"/>
  <c r="BF136" i="2" s="1"/>
  <c r="BK135" i="2"/>
  <c r="J135" i="2" s="1"/>
  <c r="J98" i="2" s="1"/>
  <c r="T135" i="2"/>
  <c r="P135" i="2"/>
  <c r="F130" i="2"/>
  <c r="J129" i="2"/>
  <c r="F129" i="2"/>
  <c r="F127" i="2"/>
  <c r="E125" i="2"/>
  <c r="BI112" i="2"/>
  <c r="BH112" i="2"/>
  <c r="BG112" i="2"/>
  <c r="BE112" i="2"/>
  <c r="BI111" i="2"/>
  <c r="BH111" i="2"/>
  <c r="F38" i="2" s="1"/>
  <c r="BC95" i="1" s="1"/>
  <c r="BG111" i="2"/>
  <c r="BF111" i="2"/>
  <c r="BE111" i="2"/>
  <c r="BI110" i="2"/>
  <c r="BH110" i="2"/>
  <c r="BG110" i="2"/>
  <c r="BF110" i="2"/>
  <c r="BE110" i="2"/>
  <c r="J35" i="2" s="1"/>
  <c r="AV95" i="1" s="1"/>
  <c r="BI109" i="2"/>
  <c r="BH109" i="2"/>
  <c r="BG109" i="2"/>
  <c r="BF109" i="2"/>
  <c r="BE109" i="2"/>
  <c r="BI108" i="2"/>
  <c r="F39" i="2" s="1"/>
  <c r="BD95" i="1" s="1"/>
  <c r="BD94" i="1" s="1"/>
  <c r="W36" i="1" s="1"/>
  <c r="BH108" i="2"/>
  <c r="BG108" i="2"/>
  <c r="F37" i="2" s="1"/>
  <c r="BB95" i="1" s="1"/>
  <c r="BF108" i="2"/>
  <c r="BE108" i="2"/>
  <c r="BI107" i="2"/>
  <c r="BH107" i="2"/>
  <c r="BG107" i="2"/>
  <c r="BF107" i="2"/>
  <c r="BE107" i="2"/>
  <c r="J91" i="2"/>
  <c r="F91" i="2"/>
  <c r="F89" i="2"/>
  <c r="E87" i="2"/>
  <c r="E85" i="2"/>
  <c r="J39" i="2"/>
  <c r="J38" i="2"/>
  <c r="J37" i="2"/>
  <c r="J24" i="2"/>
  <c r="E24" i="2"/>
  <c r="J130" i="2" s="1"/>
  <c r="J23" i="2"/>
  <c r="J18" i="2"/>
  <c r="E18" i="2"/>
  <c r="F92" i="2" s="1"/>
  <c r="J17" i="2"/>
  <c r="J12" i="2"/>
  <c r="J89" i="2" s="1"/>
  <c r="E7" i="2"/>
  <c r="E123" i="2" s="1"/>
  <c r="CK103" i="1"/>
  <c r="CJ103" i="1"/>
  <c r="CI103" i="1"/>
  <c r="CH103" i="1"/>
  <c r="CG103" i="1"/>
  <c r="CF103" i="1"/>
  <c r="CE103" i="1"/>
  <c r="BZ103" i="1"/>
  <c r="CK102" i="1"/>
  <c r="CJ102" i="1"/>
  <c r="CI102" i="1"/>
  <c r="CH102" i="1"/>
  <c r="CG102" i="1"/>
  <c r="CF102" i="1"/>
  <c r="CE102" i="1"/>
  <c r="BZ102" i="1"/>
  <c r="CK101" i="1"/>
  <c r="CJ101" i="1"/>
  <c r="CI101" i="1"/>
  <c r="CH101" i="1"/>
  <c r="CG101" i="1"/>
  <c r="CF101" i="1"/>
  <c r="CE101" i="1"/>
  <c r="BZ101" i="1"/>
  <c r="CK100" i="1"/>
  <c r="CJ100" i="1"/>
  <c r="CI100" i="1"/>
  <c r="CH100" i="1"/>
  <c r="CG100" i="1"/>
  <c r="CF100" i="1"/>
  <c r="CE100" i="1"/>
  <c r="BZ100" i="1"/>
  <c r="AX97" i="1"/>
  <c r="AY96" i="1"/>
  <c r="AX96" i="1"/>
  <c r="AY95" i="1"/>
  <c r="AX95" i="1"/>
  <c r="AS94" i="1"/>
  <c r="AM90" i="1"/>
  <c r="L90" i="1"/>
  <c r="AM89" i="1"/>
  <c r="L89" i="1"/>
  <c r="AM87" i="1"/>
  <c r="L87" i="1"/>
  <c r="L85" i="1"/>
  <c r="L84" i="1"/>
  <c r="BB94" i="1" l="1"/>
  <c r="T134" i="3"/>
  <c r="T133" i="3" s="1"/>
  <c r="R134" i="3"/>
  <c r="R133" i="3" s="1"/>
  <c r="R134" i="4"/>
  <c r="T134" i="2"/>
  <c r="T133" i="2" s="1"/>
  <c r="J136" i="4"/>
  <c r="J98" i="4" s="1"/>
  <c r="BK135" i="4"/>
  <c r="T135" i="4"/>
  <c r="T134" i="4" s="1"/>
  <c r="J229" i="4"/>
  <c r="J104" i="4" s="1"/>
  <c r="BK228" i="4"/>
  <c r="J228" i="4" s="1"/>
  <c r="J103" i="4" s="1"/>
  <c r="J135" i="3"/>
  <c r="J98" i="3" s="1"/>
  <c r="BK134" i="3"/>
  <c r="BC94" i="1"/>
  <c r="BK156" i="2"/>
  <c r="J156" i="2" s="1"/>
  <c r="J101" i="2" s="1"/>
  <c r="J157" i="2"/>
  <c r="J102" i="2" s="1"/>
  <c r="J127" i="2"/>
  <c r="F35" i="3"/>
  <c r="AZ96" i="1" s="1"/>
  <c r="E85" i="4"/>
  <c r="F35" i="2"/>
  <c r="AZ95" i="1" s="1"/>
  <c r="F92" i="3"/>
  <c r="J92" i="3"/>
  <c r="J92" i="2"/>
  <c r="J89" i="4"/>
  <c r="BK134" i="2"/>
  <c r="J89" i="3"/>
  <c r="J135" i="4" l="1"/>
  <c r="J97" i="4" s="1"/>
  <c r="BK134" i="4"/>
  <c r="J134" i="4" s="1"/>
  <c r="J96" i="4" s="1"/>
  <c r="J134" i="2"/>
  <c r="J97" i="2" s="1"/>
  <c r="BK133" i="2"/>
  <c r="J133" i="2" s="1"/>
  <c r="J96" i="2" s="1"/>
  <c r="W35" i="1"/>
  <c r="AY94" i="1"/>
  <c r="AZ94" i="1"/>
  <c r="J134" i="3"/>
  <c r="J97" i="3" s="1"/>
  <c r="BK133" i="3"/>
  <c r="J133" i="3" s="1"/>
  <c r="J96" i="3" s="1"/>
  <c r="W34" i="1"/>
  <c r="AX94" i="1"/>
  <c r="AV94" i="1" l="1"/>
  <c r="J30" i="2"/>
  <c r="J30" i="4"/>
  <c r="J30" i="3"/>
  <c r="J112" i="2" l="1"/>
  <c r="J112" i="3"/>
  <c r="J113" i="4"/>
  <c r="BF113" i="4" l="1"/>
  <c r="J107" i="4"/>
  <c r="BF112" i="3"/>
  <c r="J106" i="3"/>
  <c r="J106" i="2"/>
  <c r="BF112" i="2"/>
  <c r="J31" i="3" l="1"/>
  <c r="J32" i="3" s="1"/>
  <c r="J114" i="3"/>
  <c r="J36" i="3"/>
  <c r="AW96" i="1" s="1"/>
  <c r="AT96" i="1" s="1"/>
  <c r="F36" i="3"/>
  <c r="BA96" i="1" s="1"/>
  <c r="J36" i="2"/>
  <c r="AW95" i="1" s="1"/>
  <c r="AT95" i="1" s="1"/>
  <c r="F36" i="2"/>
  <c r="BA95" i="1" s="1"/>
  <c r="BA94" i="1" s="1"/>
  <c r="J31" i="4"/>
  <c r="J32" i="4" s="1"/>
  <c r="J115" i="4"/>
  <c r="J31" i="2"/>
  <c r="J32" i="2" s="1"/>
  <c r="J114" i="2"/>
  <c r="F36" i="4"/>
  <c r="BA97" i="1" s="1"/>
  <c r="J36" i="4"/>
  <c r="AW97" i="1" s="1"/>
  <c r="AT97" i="1" s="1"/>
  <c r="J41" i="4" l="1"/>
  <c r="AG97" i="1"/>
  <c r="AN97" i="1" s="1"/>
  <c r="AW94" i="1"/>
  <c r="W33" i="1"/>
  <c r="AG95" i="1"/>
  <c r="J41" i="2"/>
  <c r="AG96" i="1"/>
  <c r="AN96" i="1" s="1"/>
  <c r="J41" i="3"/>
  <c r="AG94" i="1" l="1"/>
  <c r="AN95" i="1"/>
  <c r="AK33" i="1"/>
  <c r="AT94" i="1"/>
  <c r="AG103" i="1" l="1"/>
  <c r="AK26" i="1"/>
  <c r="AG101" i="1"/>
  <c r="AN94" i="1"/>
  <c r="AG102" i="1"/>
  <c r="AG100" i="1"/>
  <c r="AG99" i="1" l="1"/>
  <c r="CD100" i="1"/>
  <c r="AV100" i="1"/>
  <c r="BY100" i="1" s="1"/>
  <c r="AV101" i="1"/>
  <c r="BY101" i="1" s="1"/>
  <c r="CD101" i="1"/>
  <c r="CD102" i="1"/>
  <c r="AV102" i="1"/>
  <c r="BY102" i="1" s="1"/>
  <c r="AN102" i="1"/>
  <c r="CD103" i="1"/>
  <c r="AV103" i="1"/>
  <c r="BY103" i="1" s="1"/>
  <c r="AN103" i="1" l="1"/>
  <c r="AN101" i="1"/>
  <c r="AN100" i="1"/>
  <c r="AN99" i="1" s="1"/>
  <c r="AN105" i="1" s="1"/>
  <c r="AK32" i="1"/>
  <c r="W32" i="1"/>
  <c r="AK27" i="1"/>
  <c r="AK29" i="1" s="1"/>
  <c r="AK38" i="1" s="1"/>
  <c r="AG105" i="1"/>
</calcChain>
</file>

<file path=xl/sharedStrings.xml><?xml version="1.0" encoding="utf-8"?>
<sst xmlns="http://schemas.openxmlformats.org/spreadsheetml/2006/main" count="3040" uniqueCount="552">
  <si>
    <t>Export Komplet</t>
  </si>
  <si>
    <t>2.0</t>
  </si>
  <si>
    <t>False</t>
  </si>
  <si>
    <t>{5040eeb5-cc76-451d-9d6a-3ebe4910788b}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</si>
  <si>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</si>
  <si>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</si>
  <si>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</si>
  <si>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</si>
  <si>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</si>
  <si>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</si>
  <si>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</si>
  <si>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</si>
  <si>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
1) na prvom liste Rekapitulácie stavby vyplňte v zostave
    a) Rekapitulácia stavby
       - údaje o Zhotoviteľovi
         (prenesú sa do ostatných zostáv aj v iných listoch)
    b) Rekapitulácia objektov stavby
       - potrebné Ostatné náklady
2) na vybraných listoch vyplňte v zostave
    a) Krycí list
       - údaje o Zhotoviteľovi, pokiaľ sa líšia od údajov o Zhotoviteľovi na Rekapitulácii stavby
         (údaje se prenesú do ostatných zostav v danom liste)
    b) Rekapitulácia rozpočtu
       - potrebné Ostatné náklady
    c) Celkové náklady za stavbu
       - ceny na položkách
       - množstvo, pokiaľ má žlté podfarbenie
       - a v prípade potreby poznámku (tá je v skrytom stĺpci)</t>
  </si>
  <si>
    <t>Stavba:</t>
  </si>
  <si>
    <t>Rekonštr. dažď. kanal. a spevn. plochy s odvodnením za skladom prev. mater. MH, depo Jurajov dvor.</t>
  </si>
  <si>
    <t>JKSO:</t>
  </si>
  <si>
    <t>KS:</t>
  </si>
  <si>
    <t>Miesto:</t>
  </si>
  <si>
    <t>Bratislava</t>
  </si>
  <si>
    <t>Dátum:</t>
  </si>
  <si>
    <t>21. 8. 2024</t>
  </si>
  <si>
    <t>Objednávateľ:</t>
  </si>
  <si>
    <t>IČO:</t>
  </si>
  <si>
    <t>Dopravný podnik Bratislava, a. s.,</t>
  </si>
  <si>
    <t>IČ DPH:</t>
  </si>
  <si>
    <t>Zhotoviteľ:</t>
  </si>
  <si>
    <t>Vyplň údaj</t>
  </si>
  <si>
    <t>Projektant:</t>
  </si>
  <si>
    <t>CITYPROJEKT, s.r.o.,</t>
  </si>
  <si>
    <t>True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</si>
  <si>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</si>
  <si>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</si>
  <si>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</si>
  <si>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</si>
  <si>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</si>
  <si>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</si>
  <si>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</si>
  <si>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</si>
  <si>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</si>
  <si>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</si>
  <si>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</si>
  <si>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</si>
  <si>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</si>
  <si>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</si>
  <si>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</si>
  <si>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</si>
  <si>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</si>
  <si>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</si>
  <si>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</si>
  <si>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</si>
  <si>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</si>
  <si>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</si>
  <si>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</si>
  <si>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</si>
  <si>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</si>
  <si>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</si>
  <si>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</si>
  <si>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</si>
  <si>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</si>
  <si>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</si>
  <si>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</si>
  <si>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
náklady [EUR]</t>
  </si>
  <si>
    <t>DPH [EUR]</t>
  </si>
  <si>
    <t>Normohodiny [h]</t>
  </si>
  <si>
    <t>DPH základná [EUR]</t>
  </si>
  <si>
    <t>DPH znížená [EUR]</t>
  </si>
  <si>
    <t>DPH základná prenesená
[EUR]</t>
  </si>
  <si>
    <t>DPH znížená prenesená
[EUR]</t>
  </si>
  <si>
    <t>Základňa
DPH základná</t>
  </si>
  <si>
    <t>Základňa
DPH znížená</t>
  </si>
  <si>
    <t>Základňa
DPH zákl. prenesená</t>
  </si>
  <si>
    <t>Základňa
DPH zníž. prenesená</t>
  </si>
  <si>
    <t>Základňa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</si>
  <si>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</si>
  <si>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</si>
  <si>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</si>
  <si>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</si>
  <si>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</si>
  <si>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</si>
  <si>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</si>
  <si>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</si>
  <si>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ASR</t>
  </si>
  <si>
    <t>STA</t>
  </si>
  <si>
    <t>1</t>
  </si>
  <si>
    <t>{33144eda-36af-4d94-87b1-1019e778ccce}</t>
  </si>
  <si>
    <t>02</t>
  </si>
  <si>
    <t>Spevnené plochy - rekonštrukcia</t>
  </si>
  <si>
    <t>{16e8d227-ec2c-425d-a937-03c5d96ad98b}</t>
  </si>
  <si>
    <t>03</t>
  </si>
  <si>
    <t>Rekonštrukcia dažďovej kanalizácie</t>
  </si>
  <si>
    <t>{c301b35f-a578-4010-910c-335cefab8e41}</t>
  </si>
  <si>
    <t>2) Ostatné náklady zo súhrnného listu</t>
  </si>
  <si>
    <t>Percent. zadanie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</si>
  <si>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</si>
  <si>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</si>
  <si>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</si>
  <si>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</si>
  <si>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</si>
  <si>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</si>
  <si>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</si>
  <si>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ss2a</t>
  </si>
  <si>
    <t>Otlčenie omietok vonkajších priečelí jednoduchých, 100% - pod UT</t>
  </si>
  <si>
    <t>21,73</t>
  </si>
  <si>
    <t>2</t>
  </si>
  <si>
    <t>ss2b</t>
  </si>
  <si>
    <t>Otlčenie omietok vonkajších priečelí jednoduchých, 100% - nad UT</t>
  </si>
  <si>
    <t>14,342</t>
  </si>
  <si>
    <t>KRYCÍ LIST ROZPOČTU</t>
  </si>
  <si>
    <t>Objekt:</t>
  </si>
  <si>
    <t>01 - ASR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</si>
  <si>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</si>
  <si>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</si>
  <si>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</si>
  <si>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</si>
  <si>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</si>
  <si>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</si>
  <si>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</si>
  <si>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</si>
  <si>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</si>
  <si>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</si>
  <si>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</si>
  <si>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</si>
  <si>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</si>
  <si>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</si>
  <si>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</si>
  <si>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</si>
  <si>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</si>
  <si>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</si>
  <si>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</si>
  <si>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</si>
  <si>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</si>
  <si>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</si>
  <si>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</si>
  <si>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</si>
  <si>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</si>
  <si>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</si>
  <si>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</si>
  <si>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</si>
  <si>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</si>
  <si>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</si>
  <si>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</si>
  <si>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</si>
  <si>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</si>
  <si>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</si>
  <si>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</si>
  <si>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</si>
  <si>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</si>
  <si>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</si>
  <si>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</si>
  <si>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</si>
  <si>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622460121.S</t>
  </si>
  <si>
    <t>Príprava vonkajšieho podkladu stien penetráciou základnou</t>
  </si>
  <si>
    <t>m2</t>
  </si>
  <si>
    <t>4</t>
  </si>
  <si>
    <t>-1440105304</t>
  </si>
  <si>
    <t>VV</t>
  </si>
  <si>
    <t>622460363.S</t>
  </si>
  <si>
    <t>Vonkajšia omietka stien vápennocementová</t>
  </si>
  <si>
    <t>510254282</t>
  </si>
  <si>
    <t>9</t>
  </si>
  <si>
    <t>Ostatné konštrukcie a práce-búranie</t>
  </si>
  <si>
    <t>3</t>
  </si>
  <si>
    <t>978015291.S</t>
  </si>
  <si>
    <t>Otlčenie omietok vonkajších priečelí jednoduchých, s vyškriabaním škár, očistením muriva, v rozsahu do 100 %,  -0,05900t</t>
  </si>
  <si>
    <t>-731808177</t>
  </si>
  <si>
    <t>0,5*(40,2+0,17*15+0,71)  "SS2a</t>
  </si>
  <si>
    <t>"rozsah poškodenej omietky pod UT upresniť podľa skutočnosti, uvažované odstránenie om. celoplošne</t>
  </si>
  <si>
    <t>Medzisúčet</t>
  </si>
  <si>
    <t>0,33*(40,2+0,17*15+0,71)  "SS2b</t>
  </si>
  <si>
    <t>Súčet</t>
  </si>
  <si>
    <t>979081111.S</t>
  </si>
  <si>
    <t>Odvoz sutiny a vybúraných hmôt na skládku do 1 km</t>
  </si>
  <si>
    <t>t</t>
  </si>
  <si>
    <t>-956414287</t>
  </si>
  <si>
    <t>5</t>
  </si>
  <si>
    <t>979081121.S</t>
  </si>
  <si>
    <t>Odvoz sutiny a vybúraných hmôt na skládku za každý ďalší 1 km (uvažované do 15 km)</t>
  </si>
  <si>
    <t>-1538141385</t>
  </si>
  <si>
    <t>2,128*14 'Prepočítané koeficientom množstva</t>
  </si>
  <si>
    <t>979082111.S</t>
  </si>
  <si>
    <t>Vnútrostavenisková doprava sutiny a vybúraných hmôt do 10 m</t>
  </si>
  <si>
    <t>354257805</t>
  </si>
  <si>
    <t>7</t>
  </si>
  <si>
    <t>979082121.S</t>
  </si>
  <si>
    <t>Vnútrostavenisková doprava sutiny a vybúraných hmôt za každých ďalších 5 m</t>
  </si>
  <si>
    <t>-343293776</t>
  </si>
  <si>
    <t>8</t>
  </si>
  <si>
    <t>979089612.S</t>
  </si>
  <si>
    <t>Poplatok za skládku - iné odpady zo stavieb a demolácií (17 09), ostatné</t>
  </si>
  <si>
    <t>-1622604364</t>
  </si>
  <si>
    <t>99</t>
  </si>
  <si>
    <t>Presun hmôt HSV</t>
  </si>
  <si>
    <t>999281111.S</t>
  </si>
  <si>
    <t>Presun hmôt pre opravy a údržbu objektov vrátane vonkajších plášťov výšky do 25 m</t>
  </si>
  <si>
    <t>-1635860479</t>
  </si>
  <si>
    <t>PSV</t>
  </si>
  <si>
    <t>Práce a dodávky PSV</t>
  </si>
  <si>
    <t>711</t>
  </si>
  <si>
    <t>Izolácie proti vode a vlhkosti</t>
  </si>
  <si>
    <t>10</t>
  </si>
  <si>
    <t>711142559.S-1</t>
  </si>
  <si>
    <t>Zhotovenie izolácie proti zemnej vlhkosti a tlakovej vode zvislá NAIP lepením/kotvením, vrátane vyspravenia a prípravy podkladu podľa TP (vrátane kotviacich a ukončovacích prvkov)</t>
  </si>
  <si>
    <t>16</t>
  </si>
  <si>
    <t>-2029213943</t>
  </si>
  <si>
    <t>"vrátane prepojenia novej HI s jestvujúcou HI</t>
  </si>
  <si>
    <t>11</t>
  </si>
  <si>
    <t>M</t>
  </si>
  <si>
    <t>628310001000.S-1</t>
  </si>
  <si>
    <t>SBS modif. asfaltový pás so sklenou tkaninou 200 g/m², ref. Sika Dörrkuplast E-KV-4K (Typ hydroizolácie navrhne dodávateľ hydroizolácie na základe obhliadky po búracích)</t>
  </si>
  <si>
    <t>32</t>
  </si>
  <si>
    <t>399794819</t>
  </si>
  <si>
    <t>21,73*1,2 'Prepočítané koeficientom množstva</t>
  </si>
  <si>
    <t>12</t>
  </si>
  <si>
    <t>711463301-1</t>
  </si>
  <si>
    <t>D+M Hydroizolačné stierky v exteriéri - 2x spodná vrstva ref. Sika Monotop 120 + 1x ref. Top Seal 107, vrátane tesniaceho pásu ref. Sika Dilatec BE, prípravy povrchu podľa TP a kotviacich a ukončovacích prvkov</t>
  </si>
  <si>
    <t>-1145244</t>
  </si>
  <si>
    <t>13</t>
  </si>
  <si>
    <t>998711201.S</t>
  </si>
  <si>
    <t>Presun hmôt pre izoláciu proti vode v objektoch výšky do 6 m</t>
  </si>
  <si>
    <t>%</t>
  </si>
  <si>
    <t>-1773603877</t>
  </si>
  <si>
    <t>713</t>
  </si>
  <si>
    <t>Izolácie tepelné</t>
  </si>
  <si>
    <t>14</t>
  </si>
  <si>
    <t>713132132.S</t>
  </si>
  <si>
    <t>Montáž tepelnej izolácie stien polystyrénom, celoplošným prilepením</t>
  </si>
  <si>
    <t>-891230411</t>
  </si>
  <si>
    <t>15</t>
  </si>
  <si>
    <t>283750000500.S</t>
  </si>
  <si>
    <t>Doska XPS s ozubom hr. 30 mm, zateplenie soklov, suterénov, podláh</t>
  </si>
  <si>
    <t>1033667313</t>
  </si>
  <si>
    <t>21,73*1,02 'Prepočítané koeficientom množstva</t>
  </si>
  <si>
    <t>998713201.S</t>
  </si>
  <si>
    <t>Presun hmôt pre izolácie tepelné v objektoch výšky do 6 m</t>
  </si>
  <si>
    <t>-1979069129</t>
  </si>
  <si>
    <t xml:space="preserve">K správnemu naceneniu výkazu výmer je potrebné naštudovanie PD. Naceniť je potrebné jestvujúci výkaz výmer podľa pokynov tendrového zadávateľa, resp. navrhu zmluvy o dielo.		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</si>
  <si>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parametricky. 		</t>
  </si>
  <si>
    <t xml:space="preserve">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</t>
  </si>
  <si>
    <t xml:space="preserve">Výmery položiek presunov hmot PSV vyjadrených mernými jednotkami v percentách % si uchádzač výpĺna sám podla metodiky rozpočtárskych programov napr. Cenkros, ODIS.	</t>
  </si>
  <si>
    <t xml:space="preserve">V prípade, že sa v projekte/rozpočte uvedie konkrétny výrobok, jedná sa len o referenciu a je možné ho nahradiť materiálmi a výrobkami s rovnocennými alebo lepšími technickými prarametrami, podľa pravidla pre ekvivalent, uvedeného v súťažných podkladov.	</t>
  </si>
  <si>
    <t xml:space="preserve">Dodávateľ môže pouziť VRN-y a zahrnie si do nich alebo do jednotkových cien aj napr. označenie staveniska, čistenie komunikacií, opatrenia pre stav. v zimnom období, poistenie, geodet. merania a dokumentáciu, skúšky, vzorky, dielenskú dokumentáciu(okrem oceĺ.haly a fasády - položky oddiel K, staveb. výťah, žeriav v súčinnosti a položkami pre zvislý presun hmôt vo všetkých výkazoch, vyčistenie všetkých dotknutých plôch od stavebného odpadu, aj ako príprava pre sadové úpravy a režijné náklady, vzniknuté odpady počas výstavby napr. obalové materiály. Ak zhotoviteľ neuvedie VRN-y a zahrnie si ich do jednotkových cien, tak nebude vylúčený zo súťaže. Súčasťou odovzdanej cenovej ponuky musia aj tieto náklady už byť zahrnuté.				</t>
  </si>
  <si>
    <t>02 - Spevnené plochy - rekonštrukcia</t>
  </si>
  <si>
    <t xml:space="preserve">HSV - Práce a dodávky HSV   </t>
  </si>
  <si>
    <t xml:space="preserve">    1 - Zemné práce   </t>
  </si>
  <si>
    <t xml:space="preserve">    5 - Komunikácie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</si>
  <si>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</si>
  <si>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</si>
  <si>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</si>
  <si>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VRN - Vedľajšie rozpočtové náklady   </t>
  </si>
  <si>
    <t xml:space="preserve">Práce a dodávky HSV   </t>
  </si>
  <si>
    <t xml:space="preserve">Zemné práce   </t>
  </si>
  <si>
    <t>113107231.S</t>
  </si>
  <si>
    <t>Odstránenie krytu v ploche nad 200 m2 z betónu prostého, hr. vrstvy do 150 mm,  -0,22500t</t>
  </si>
  <si>
    <t xml:space="preserve">"vybúranie exist. dobetonávky max. hr. 150 mm"4   </t>
  </si>
  <si>
    <t xml:space="preserve">Súčet   </t>
  </si>
  <si>
    <t>113107232.S</t>
  </si>
  <si>
    <t>Odstránenie krytu v ploche nad 200 m2 z betónu prostého, hr. vrstvy 150 do 300 mm,  -0,50000t</t>
  </si>
  <si>
    <t xml:space="preserve">"vybúranie krytu z CB hr. 200 mm - búranie vozovky 500 mm"215,9   </t>
  </si>
  <si>
    <t xml:space="preserve">"vybúranie krytu z CB hr. 200 mm - v mieste konštrukcie hr. 340 mm"20   </t>
  </si>
  <si>
    <t xml:space="preserve">"preplátovanie krytu z CB hr. 200 mm"3,1   </t>
  </si>
  <si>
    <t>113307222.S</t>
  </si>
  <si>
    <t>Odstránenie podkladu v ploche nad 200 m2 z kameniva hrubého drveného, hr.100 do 200 mm,  -0,23500t</t>
  </si>
  <si>
    <t xml:space="preserve">"vybúranie nestmeleného podkladu hr. 150 mm - búranie vozovky 500 mm"215,9   </t>
  </si>
  <si>
    <t>113307231.S</t>
  </si>
  <si>
    <t>Odstránenie podkladu v ploche nad 200 m2 z betónu prostého, hr. vrstvy do 150 mm,  -0,22500t</t>
  </si>
  <si>
    <t xml:space="preserve">"vybúranie stmeleného podkladu hr. 150 mm - búranie vozovky 500 mm"215,9   </t>
  </si>
  <si>
    <t>162501102.S</t>
  </si>
  <si>
    <t>Vodorovné premiestnenie výkopku po spevnenej ceste z horniny tr.1-4, do 100 m3 na vzdialenosť do 3000 m</t>
  </si>
  <si>
    <t>m3</t>
  </si>
  <si>
    <t xml:space="preserve">"vybúrané nestmelené vrstvy"(32,39)*1,7   </t>
  </si>
  <si>
    <t>162501105.S</t>
  </si>
  <si>
    <t>Vodorovné premiestnenie výkopku po spevnenej ceste z horniny tr.1-4, do 100 m3, príplatok k cene za každých ďalšich a začatých 28 km</t>
  </si>
  <si>
    <t>167101101.S</t>
  </si>
  <si>
    <t>Nakladanie neuľahnutého výkopku z hornín tr.1-4 do 100 m3</t>
  </si>
  <si>
    <t>171201201.S</t>
  </si>
  <si>
    <t>Uloženie sypaniny na skládky do 100 m3</t>
  </si>
  <si>
    <t>171209002.S</t>
  </si>
  <si>
    <t>Poplatok za skládku - zemina a kamenivo (17 05) ostatné</t>
  </si>
  <si>
    <t>18</t>
  </si>
  <si>
    <t>181101102.S</t>
  </si>
  <si>
    <t>Úprava pláne v zárezoch v hornine 1-4 so zhutnením</t>
  </si>
  <si>
    <t xml:space="preserve">"úprava pláne na Edef2=60 MPa"189*1,1   </t>
  </si>
  <si>
    <t xml:space="preserve">Komunikácie   </t>
  </si>
  <si>
    <t>564861111.S</t>
  </si>
  <si>
    <t>Podklad zo štrkodrviny s rozprestretím a zhutnením, po zhutnení hr. 200 mm</t>
  </si>
  <si>
    <t>22</t>
  </si>
  <si>
    <t xml:space="preserve">"vozovka - hr. 500 mm"189*1,1   </t>
  </si>
  <si>
    <t>567133111.S</t>
  </si>
  <si>
    <t>Podklad z kameniva stmeleného cementom s rozprestretím a zhutnením, CBGM C 5/6, po zhutnení hr. 160 mm</t>
  </si>
  <si>
    <t>24</t>
  </si>
  <si>
    <t xml:space="preserve">"vozovka - hr. 500 mm"189   </t>
  </si>
  <si>
    <t>567134215.S</t>
  </si>
  <si>
    <t>Podklad z podkladového betónu PB II tr. C 16/20 hr. 200 mm</t>
  </si>
  <si>
    <t>26</t>
  </si>
  <si>
    <t xml:space="preserve">"vozovka - hr. 340 mm"20,5   </t>
  </si>
  <si>
    <t>581130315.S</t>
  </si>
  <si>
    <t>Kryt cementobetónový cestných komunikácií skupiny CB III pre TDZ IV, V a VI, hr. 200 mm</t>
  </si>
  <si>
    <t>28</t>
  </si>
  <si>
    <t xml:space="preserve">"preplátovanie CB krytu"3,1   </t>
  </si>
  <si>
    <t>596911244.S</t>
  </si>
  <si>
    <t>Kladenie betónovej zámkovej dlažby pozemných komunikácií hr. 100 mm pre peších nad 300 m2 so zriadením lôžka z kameniva hr. 40 mm</t>
  </si>
  <si>
    <t>30</t>
  </si>
  <si>
    <t xml:space="preserve">"vozovka - hr. 140 mm"138   </t>
  </si>
  <si>
    <t>592460019800.S</t>
  </si>
  <si>
    <t>Dlažba betónová, Tr. I, hrúbky 100 mm</t>
  </si>
  <si>
    <t xml:space="preserve">Rúrové vedenie   </t>
  </si>
  <si>
    <t>17</t>
  </si>
  <si>
    <t>899331111.S</t>
  </si>
  <si>
    <t>Výšková kanalizačného poklopu do 200 mm zvýšením poklopu</t>
  </si>
  <si>
    <t>ks</t>
  </si>
  <si>
    <t>34</t>
  </si>
  <si>
    <t xml:space="preserve">Ostatné konštrukcie a práce-búranie   </t>
  </si>
  <si>
    <t>916362112.S</t>
  </si>
  <si>
    <t>Osadenie cestného obrubníka betónového stojatého do lôžka z betónu prostého tr. C 16/20 s bočnou oporou</t>
  </si>
  <si>
    <t>m</t>
  </si>
  <si>
    <t>36</t>
  </si>
  <si>
    <t>19</t>
  </si>
  <si>
    <t>592170000900.S</t>
  </si>
  <si>
    <t>Obrubník cestný bez skosenia rovný, lxšxv 1000x150x260 mm</t>
  </si>
  <si>
    <t>38</t>
  </si>
  <si>
    <t>919726213.S</t>
  </si>
  <si>
    <t>Dilatačné, kontrakčné škáry rezané bet. plôch, s penetračným náterom, zálievkou za tepla, priečne</t>
  </si>
  <si>
    <t>40</t>
  </si>
  <si>
    <t xml:space="preserve">"dilatačné škáry v CB kryte, podklade z PB"6,6+16+5,8   </t>
  </si>
  <si>
    <t>21</t>
  </si>
  <si>
    <t>111630000900.S</t>
  </si>
  <si>
    <t>Asfaltová zálievka modifikovaná pre výplň škár vo vozovkách za horúca</t>
  </si>
  <si>
    <t>kg</t>
  </si>
  <si>
    <t>42</t>
  </si>
  <si>
    <t xml:space="preserve">28,4 * 0,1   </t>
  </si>
  <si>
    <t>272890000200.S</t>
  </si>
  <si>
    <t>Mikroporézna guma, do dilatačných škár</t>
  </si>
  <si>
    <t>44</t>
  </si>
  <si>
    <t>23</t>
  </si>
  <si>
    <t>919735124.S</t>
  </si>
  <si>
    <t>Rezanie existujúceho betónového krytu alebo podkladu hĺbky nad 150 do 200 mm</t>
  </si>
  <si>
    <t>46</t>
  </si>
  <si>
    <t xml:space="preserve">"rezanie CB krytu hr. 200 mm"6,6+16+5,8   </t>
  </si>
  <si>
    <t>935141765.S</t>
  </si>
  <si>
    <t>Osadenie odvodňovacieho vláknobetónového žľabu, svetlej šírky 150 mm a s roštom triedy E 600, do bet. základu (vrátane obetónovania)</t>
  </si>
  <si>
    <t>48</t>
  </si>
  <si>
    <t>25</t>
  </si>
  <si>
    <t>592270040500</t>
  </si>
  <si>
    <t>Odvodňovací žľab FILCOTEN one, NW 150, dĺžky 1,0 m, vláknobetónový</t>
  </si>
  <si>
    <t>50</t>
  </si>
  <si>
    <t>592270038000</t>
  </si>
  <si>
    <t>Čistiaci kus FILCOTEN one, NW 150, dĺžky 1,0 m, vláknobetónový, vrátane liatin. roštu</t>
  </si>
  <si>
    <t>52</t>
  </si>
  <si>
    <t>27</t>
  </si>
  <si>
    <t>592270045600</t>
  </si>
  <si>
    <t>Čeln stena, bez odtoku, pre odvodňovací žľab FILCOTEN one NW 150</t>
  </si>
  <si>
    <t>54</t>
  </si>
  <si>
    <t>935141792.S</t>
  </si>
  <si>
    <t>Osadenie vpustu pre odvodňovací vláknobetónový žľab, svetlej šírky 150 mm, do bet. základu (vrátane obetónovania)</t>
  </si>
  <si>
    <t>56</t>
  </si>
  <si>
    <t>29</t>
  </si>
  <si>
    <t>592270046300</t>
  </si>
  <si>
    <t>Vpust - vrchný diel, pre žľab FILCOTEN one NW 150, vláknobetónový, dĺžky 1 m, vrátane liatin. roštu</t>
  </si>
  <si>
    <t>58</t>
  </si>
  <si>
    <t>592270046200</t>
  </si>
  <si>
    <t>Vpust - spodný diel, pre žľab FILCOTEN one NW 150, vláknobetónový, dĺžky 1 m, s presuvkou DN 150</t>
  </si>
  <si>
    <t>60</t>
  </si>
  <si>
    <t>31</t>
  </si>
  <si>
    <t>592270044700</t>
  </si>
  <si>
    <t>Kalový kôš do vpustu, plastový</t>
  </si>
  <si>
    <t>62</t>
  </si>
  <si>
    <t>979082213.S</t>
  </si>
  <si>
    <t>Vodorovná doprava sutiny so zložením a hrubým urovnaním na vzdialenosť do 1 km</t>
  </si>
  <si>
    <t>64</t>
  </si>
  <si>
    <t xml:space="preserve">"vybúrané nestmelené vrstvy, CB kryt"(0,6+47,8+32,39)*2,2   </t>
  </si>
  <si>
    <t>33</t>
  </si>
  <si>
    <t>979082219.S</t>
  </si>
  <si>
    <t>Príplatok k cene za každých ďalších aj začatých 30 km pre vodorovnú dopravu sutiny</t>
  </si>
  <si>
    <t>66</t>
  </si>
  <si>
    <t>979087112.S</t>
  </si>
  <si>
    <t>Nakladanie na dopravný prostriedok pre vodorovnú dopravu sutiny</t>
  </si>
  <si>
    <t>68</t>
  </si>
  <si>
    <t>35</t>
  </si>
  <si>
    <t>979089012.S</t>
  </si>
  <si>
    <t>Poplatok za skládku - betón, tehly, dlaždice (17 01) ostatné</t>
  </si>
  <si>
    <t>70</t>
  </si>
  <si>
    <t xml:space="preserve">Presun hmôt HSV   </t>
  </si>
  <si>
    <t>998223011.S</t>
  </si>
  <si>
    <t>Presun hmôt pre pozemné komunikácie s krytom dláždeným (822 2.3, 822 5.3) akejkoľvek dĺžky objektu</t>
  </si>
  <si>
    <t>72</t>
  </si>
  <si>
    <t xml:space="preserve">Vedľajšie rozpočtové náklady   </t>
  </si>
  <si>
    <t>37</t>
  </si>
  <si>
    <t>000300013.S</t>
  </si>
  <si>
    <t>Geodetické práce - vykonávané pred výstavbou určenie priebehu nadzemného alebo podzemného existujúceho aj plánovaného vedenia</t>
  </si>
  <si>
    <t>74</t>
  </si>
  <si>
    <t>000600021.S</t>
  </si>
  <si>
    <t>Zriadenie staveniska, oplotenie staveniska</t>
  </si>
  <si>
    <t>76</t>
  </si>
  <si>
    <t>39</t>
  </si>
  <si>
    <t>000600024.S</t>
  </si>
  <si>
    <t>Zariadenie staveniska - prevádzkové dopravné značenie po stavenisku, dočasná autobusová zastávka, dočasný priechod pre chodcov (v zmysle výkresu DDZ)</t>
  </si>
  <si>
    <t>78</t>
  </si>
  <si>
    <t>03 - Rekonštrukcia dažďovej kanalizácie</t>
  </si>
  <si>
    <t xml:space="preserve">    4 - Vodorovné konštrukcie   </t>
  </si>
  <si>
    <t xml:space="preserve">PSV - Práce a dodávky PSV   </t>
  </si>
  <si>
    <t xml:space="preserve">    721 - Zdravotechnika - vnútorná kanalizácia   </t>
  </si>
  <si>
    <t>113307132.S</t>
  </si>
  <si>
    <t>Odstránenie podkladu v ploche do 200 m2 z betónu prostého, hr. vrstvy 150 do 300 mm,  -0,50000t</t>
  </si>
  <si>
    <t xml:space="preserve">"ryha pre potrubieDN 200" 0,80*43,90   </t>
  </si>
  <si>
    <t xml:space="preserve">"pripojky od dažďových zvodov"0,8*(3+3+4)   </t>
  </si>
  <si>
    <t xml:space="preserve">"pripojky od žľabu" 0,80*1   </t>
  </si>
  <si>
    <t>132201201.S</t>
  </si>
  <si>
    <t>Výkop ryhy šírky 600-2000mm horn.3 do 100m3</t>
  </si>
  <si>
    <t xml:space="preserve">"ryha pre potrubieDN 200" 0,80*1,68*43,90   </t>
  </si>
  <si>
    <t xml:space="preserve">"pripojky od dažďových zvodov"0,8*1,40*(3+3+4)   </t>
  </si>
  <si>
    <t xml:space="preserve">"pripojky od žľabu" 0,80*1,30*1   </t>
  </si>
  <si>
    <t>132201209.S</t>
  </si>
  <si>
    <t>Príplatok k cenám za lepivosť pri hĺbení rýh š. nad 600 do 2 000 mm zapaž. i nezapažených, s urovnaním dna v hornine 3</t>
  </si>
  <si>
    <t xml:space="preserve">71,242*0,03   </t>
  </si>
  <si>
    <t>151101101.S</t>
  </si>
  <si>
    <t>Paženie a rozopretie stien rýh pre podzemné vedenie, príložné do 2 m</t>
  </si>
  <si>
    <t xml:space="preserve">"ryha pre potrubieDN 200" 2*1,68*43,90   </t>
  </si>
  <si>
    <t xml:space="preserve">"pripojky od dažďových zvodov"  2*1,40*(3+3+4)   </t>
  </si>
  <si>
    <t xml:space="preserve">"pripojky od žľabu"   2*1,30*1   </t>
  </si>
  <si>
    <t>151101111.S</t>
  </si>
  <si>
    <t>Odstránenie paženia rýh pre podzemné vedenie, príložné hĺbky do 2 m</t>
  </si>
  <si>
    <t>162706211.S</t>
  </si>
  <si>
    <t>Vodorovné premiestnenie výkopku bez naloženia kamenouholných hlušín na vzdialenosť nad 5000 do 6000 m</t>
  </si>
  <si>
    <t>162706219.S</t>
  </si>
  <si>
    <t>Vodorovné premiestnenie kamenouhoľných hlušín. Príplatok k cene za každých ďalších aj začatých 1000 m</t>
  </si>
  <si>
    <t xml:space="preserve">71,242*22" vytlaená zemina odvoz na skládku"   </t>
  </si>
  <si>
    <t>Poplatok za skladovanie - zemina a kamenivo (17 05) ostatné</t>
  </si>
  <si>
    <t xml:space="preserve">71,242*1,8 " zemina"   </t>
  </si>
  <si>
    <t xml:space="preserve">43,92*2,2 "vyburaný  beón"   </t>
  </si>
  <si>
    <t>583410004400.S</t>
  </si>
  <si>
    <t>Štrkodrva frakcia 0-63 mm</t>
  </si>
  <si>
    <t xml:space="preserve">(71,242-26,0)*1,8   </t>
  </si>
  <si>
    <t>174101001.S</t>
  </si>
  <si>
    <t>Zásyp sypaninou so zhutnením jám, šachiet, rýh, zárezov alebo okolo objektov do 100 m3</t>
  </si>
  <si>
    <t xml:space="preserve">71,242-26,00   </t>
  </si>
  <si>
    <t xml:space="preserve">Vodorovné konštrukcie   </t>
  </si>
  <si>
    <t>451572111.S</t>
  </si>
  <si>
    <t>Lôžko pod potrubie, stoky a drobné objekty, v otvorenom výkope z kameniva drobného ťaženého 0-4 mm</t>
  </si>
  <si>
    <t xml:space="preserve">"ryha pre potrubieDN 200" 0,80*0,60*43,90   </t>
  </si>
  <si>
    <t xml:space="preserve">"pripojky od dažďových zvodov"0,8*0,56*(3+3+4)   </t>
  </si>
  <si>
    <t xml:space="preserve">"pripojky od žľabu" 0,80*0,56*1   </t>
  </si>
  <si>
    <t>452311151.S</t>
  </si>
  <si>
    <t>Dosky, bloky, sedlá z betónu v otvorenom výkope tr. C 25/30</t>
  </si>
  <si>
    <t xml:space="preserve">"Obetonovanie potrubia pri napojení" 0,20*0,50*0,50   </t>
  </si>
  <si>
    <t>817354111.S</t>
  </si>
  <si>
    <t>Montáž betónoveho útesu s hrdlom na betónovom a železobetónovom potrubí DN 200</t>
  </si>
  <si>
    <t>871264000.S</t>
  </si>
  <si>
    <t>Montáž kanalizačného PP potrubia hladkého plnostenného SN 10 DN 100</t>
  </si>
  <si>
    <t>286140000200.S</t>
  </si>
  <si>
    <t>Rúra hladká PP pre gravitačnú kanalizáciu DN 110, SN 10, dĺ. 1 m</t>
  </si>
  <si>
    <t>871274002.S</t>
  </si>
  <si>
    <t>Montáž kanalizačného PP potrubia hladkého plnostenného SN 10 DN 125</t>
  </si>
  <si>
    <t>286140000600.S</t>
  </si>
  <si>
    <t>Rúra hladká PP pre gravitačnú kanalizáciu DN 125, SN 10, dĺ. 1 m</t>
  </si>
  <si>
    <t>871324004.S</t>
  </si>
  <si>
    <t>Montáž kanalizačného PP potrubia hladkého plnostenného SN 10 DN 150 pripojka od žlabu</t>
  </si>
  <si>
    <t>286140001000.S</t>
  </si>
  <si>
    <t>Rúra hladká PP pre gravitačnú kanalizáciu DN 160, SN 10, dĺ. 1 m</t>
  </si>
  <si>
    <t>871354006.S</t>
  </si>
  <si>
    <t>Montáž kanalizačného PP potrubia hladkého plnostenného SN 10 DN 200</t>
  </si>
  <si>
    <t>286140001400.S</t>
  </si>
  <si>
    <t>Rúra hladká PP pre gravitačnú kanalizáciu DN 200, SN 10, dĺ. 1 m</t>
  </si>
  <si>
    <t>286140001600.S</t>
  </si>
  <si>
    <t>Rúra hladká PP pre gravitačnú kanalizáciu DN 200, SN 10, dĺ. 5 m</t>
  </si>
  <si>
    <t>877274002.S</t>
  </si>
  <si>
    <t>Montáž kanalizačného PP kolena DN 125</t>
  </si>
  <si>
    <t>286540069400.S</t>
  </si>
  <si>
    <t>Koleno PP, DN 125x87° hladké pre gravitačnú kanalizáciu</t>
  </si>
  <si>
    <t>877274048.S</t>
  </si>
  <si>
    <t>Montáž kanalizačnej PP redukcie DN 125/100</t>
  </si>
  <si>
    <t>286540083300.S</t>
  </si>
  <si>
    <t>Redukcia PP, DN 125/110 hladká pre gravitačnú kanalizáciu</t>
  </si>
  <si>
    <t>877324004.S</t>
  </si>
  <si>
    <t>Montáž kanalizačného PP kolena DN 150</t>
  </si>
  <si>
    <t>286540069700.S</t>
  </si>
  <si>
    <t>Koleno PP, DN 160x45° hladké pre gravitačnú kanalizáciu</t>
  </si>
  <si>
    <t>877324052.S</t>
  </si>
  <si>
    <t>Montáž kanalizačnej PP redukcie DN 150/125</t>
  </si>
  <si>
    <t>286540083500.S</t>
  </si>
  <si>
    <t>Redukcia PP, DN 160/125 hladká pre gravitačnú kanalizáciu</t>
  </si>
  <si>
    <t>877354006.S</t>
  </si>
  <si>
    <t>Montáž kanalizačného PP kolena DN 200</t>
  </si>
  <si>
    <t>286540070200.S</t>
  </si>
  <si>
    <t>Koleno PP, DN 200x45° hladké pre gravitačnú kanalizáciu</t>
  </si>
  <si>
    <t>877354030.S</t>
  </si>
  <si>
    <t>Montáž kanalizačnej PP odbočky DN 200</t>
  </si>
  <si>
    <t>286540118300.S</t>
  </si>
  <si>
    <t>Odbočka 45° PP, DN 200/160 hladká pre gravitačnú kanalizáciu</t>
  </si>
  <si>
    <t>877354078.S</t>
  </si>
  <si>
    <t>Montáž kanalizačnej PP zátky DN 200</t>
  </si>
  <si>
    <t>286510012600.S</t>
  </si>
  <si>
    <t>Zátka vnútorná PP SN 12, DN 200 hladká pre gravitačnú kanalizáciu</t>
  </si>
  <si>
    <t>894431161.S</t>
  </si>
  <si>
    <t>Montáž revíznej šachty z PVC, DN 400/200 (DN šachty/DN potr. ved.), tlak 40 t, hĺ. 900 do 1300mm</t>
  </si>
  <si>
    <t>894431162.S</t>
  </si>
  <si>
    <t>Montáž revíznej šachty z PVC, DN 400/200 (DN šachty/DN potr. ved.), tlak 40 t, hĺ. 1200 do 1500mm</t>
  </si>
  <si>
    <t>286610002400.S</t>
  </si>
  <si>
    <t>Zberné dno DN 400, vtok/výtok DN 200, pre PP revízne šachty na PVC hladkú kanalizáciu s predĺžením</t>
  </si>
  <si>
    <t>286610027000.S</t>
  </si>
  <si>
    <t>Predĺženie DN 400, dĺžka 1,5 m, hladka rúra PVC, pre PP revízne šachty</t>
  </si>
  <si>
    <t>80</t>
  </si>
  <si>
    <t>41</t>
  </si>
  <si>
    <t>592240012800.S</t>
  </si>
  <si>
    <t>Betónový vyrovnávací prstnenec TBS 13-100, priemer vnútorný 600, výška 100 mm, hr. steny 90 mm</t>
  </si>
  <si>
    <t>82</t>
  </si>
  <si>
    <t>592240014150.SPC</t>
  </si>
  <si>
    <t>Prstenec vyrovnávací betónový , pod poklop na jestv. KŠ, výška 40 mm</t>
  </si>
  <si>
    <t>84</t>
  </si>
  <si>
    <t>43</t>
  </si>
  <si>
    <t>899102111.S</t>
  </si>
  <si>
    <t>Osadenie poklopu liatinového a oceľového vrátane rámu hmotn. nad 50 do 100 kg</t>
  </si>
  <si>
    <t>86</t>
  </si>
  <si>
    <t>552410000900.S</t>
  </si>
  <si>
    <t>Poklop liatinový s liatinovým prstencom DN 400 pre revízne šachty, tr. zaťaženia D400</t>
  </si>
  <si>
    <t>88</t>
  </si>
  <si>
    <t>45</t>
  </si>
  <si>
    <t>592240009000.SPC</t>
  </si>
  <si>
    <t>Betónový roznášací prstenec pre revízne šachty DN 400</t>
  </si>
  <si>
    <t>90</t>
  </si>
  <si>
    <t>899104111.S</t>
  </si>
  <si>
    <t>Osadenie poklopu liatinového a oceľového vrátane rámu hmotn. nad 150 kg</t>
  </si>
  <si>
    <t>92</t>
  </si>
  <si>
    <t>47</t>
  </si>
  <si>
    <t>552410000170.S</t>
  </si>
  <si>
    <t>Poklop kanalizačný KDB03 liatinový s odvetraním, rám liatina-betón, výška 160 mm, trieda zaťaženia D400</t>
  </si>
  <si>
    <t>94</t>
  </si>
  <si>
    <t>899109009.S</t>
  </si>
  <si>
    <t>Demontáž liatinových a oceľových poklopov vrátane rámov, hmotnosti nad 150 kg,  -0,2t</t>
  </si>
  <si>
    <t>96</t>
  </si>
  <si>
    <t>49</t>
  </si>
  <si>
    <t>98</t>
  </si>
  <si>
    <t xml:space="preserve">"ryha pre potrubieDN 200" (0,80*2)+(2*43,90)   </t>
  </si>
  <si>
    <t xml:space="preserve">"pripojky od dažďových zvodov"2*7   </t>
  </si>
  <si>
    <t xml:space="preserve">"pripojky od žľabu" 2*3   </t>
  </si>
  <si>
    <t>998276101.S</t>
  </si>
  <si>
    <t>Presun hmôt pre rúrové vedenie hĺbené z rúr z plast., hmôt alebo sklolamin. v otvorenom výkope</t>
  </si>
  <si>
    <t>100</t>
  </si>
  <si>
    <t xml:space="preserve">Práce a dodávky PSV   </t>
  </si>
  <si>
    <t>721</t>
  </si>
  <si>
    <t xml:space="preserve">Zdravotechnika - vnútorná kanalizácia   </t>
  </si>
  <si>
    <t>51</t>
  </si>
  <si>
    <t>721242130.S</t>
  </si>
  <si>
    <t>Montáž lapača strešných splavenín plastového z PP s kĺbom, lapacím košom a zápachovou uzávierkou DN 110/125</t>
  </si>
  <si>
    <t>102</t>
  </si>
  <si>
    <t>286630056150</t>
  </si>
  <si>
    <t>Lapač strešných naplavenín HL600NG, DN 110/125 s kĺbom na odtoku, lapačom nečistôt, protizápachovou nezámrznou klapkou, čistiacim krytom, pohľadové diely z liatiny</t>
  </si>
  <si>
    <t>104</t>
  </si>
  <si>
    <t>ZOZNAM FIGÚR</t>
  </si>
  <si>
    <t>ROSOFT2024/23</t>
  </si>
  <si>
    <t>Výmera</t>
  </si>
  <si>
    <t>Použitie figúry:</t>
  </si>
  <si>
    <t>Doska XPS hr. 30 mm, zateplenie soklov, suterénov, podláh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</si>
</sst>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  <charset val="1"/>
    </font>
    <font>
      <sz val="8"/>
      <name val="MS Sans Serif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sz val="10"/>
      <color rgb="FF464646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family val="1"/>
      <charset val="2"/>
    </font>
    <font>
      <u/>
      <sz val="11"/>
      <color rgb="FF0000FF"/>
      <name val="Calibri"/>
      <family val="2"/>
      <charset val="238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003366"/>
      <name val="Arial CE"/>
      <charset val="1"/>
    </font>
    <font>
      <sz val="8"/>
      <color rgb="FF000000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8"/>
      <color rgb="FF800080"/>
      <name val="Arial CE"/>
      <charset val="1"/>
    </font>
    <font>
      <sz val="8"/>
      <color rgb="FF0000A8"/>
      <name val="Arial CE"/>
      <charset val="1"/>
    </font>
    <font>
      <sz val="8"/>
      <color rgb="FFFF000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b/>
      <sz val="8"/>
      <name val="MS Sans Serif"/>
      <family val="2"/>
      <charset val="1"/>
    </font>
    <font>
      <b/>
      <sz val="9"/>
      <name val="MS Sans Serif"/>
      <charset val="238"/>
    </font>
    <font>
      <b/>
      <sz val="9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auto="1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3" fillId="0" borderId="0" applyBorder="0" applyProtection="0"/>
    <xf numFmtId="0" fontId="1" fillId="0" borderId="0">
      <protection locked="0"/>
    </xf>
  </cellStyleXfs>
  <cellXfs count="264">
    <xf numFmtId="0" fontId="0" fillId="0" borderId="0" xfId="0"/>
    <xf numFmtId="0" fontId="15" fillId="4" borderId="7" xfId="0" applyFont="1" applyFill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4" fontId="11" fillId="0" borderId="5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9" fontId="7" fillId="3" borderId="0" xfId="0" applyNumberFormat="1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0" fillId="0" borderId="4" xfId="0" applyBorder="1"/>
    <xf numFmtId="0" fontId="10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1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4" fontId="17" fillId="0" borderId="18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Border="1" applyAlignment="1" applyProtection="1">
      <alignment horizontal="center"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4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164" fontId="6" fillId="3" borderId="18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4" fontId="6" fillId="0" borderId="14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6" fillId="3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4" fontId="6" fillId="0" borderId="21" xfId="0" applyNumberFormat="1" applyFont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0" fillId="5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7" xfId="0" applyFont="1" applyFill="1" applyBorder="1" applyAlignment="1">
      <alignment horizontal="center" vertical="center"/>
    </xf>
    <xf numFmtId="4" fontId="15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20" xfId="0" applyFont="1" applyBorder="1" applyAlignment="1">
      <alignment horizontal="left" vertical="center"/>
    </xf>
    <xf numFmtId="0" fontId="33" fillId="0" borderId="20" xfId="0" applyFont="1" applyBorder="1" applyAlignment="1">
      <alignment vertical="center"/>
    </xf>
    <xf numFmtId="4" fontId="33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36" fillId="0" borderId="0" xfId="0" applyFont="1"/>
    <xf numFmtId="0" fontId="36" fillId="0" borderId="3" xfId="0" applyFont="1" applyBorder="1"/>
    <xf numFmtId="0" fontId="36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0" xfId="0" applyFont="1" applyProtection="1">
      <protection locked="0"/>
    </xf>
    <xf numFmtId="4" fontId="33" fillId="0" borderId="0" xfId="0" applyNumberFormat="1" applyFont="1"/>
    <xf numFmtId="0" fontId="36" fillId="0" borderId="18" xfId="0" applyFont="1" applyBorder="1"/>
    <xf numFmtId="166" fontId="36" fillId="0" borderId="0" xfId="0" applyNumberFormat="1" applyFont="1"/>
    <xf numFmtId="166" fontId="36" fillId="0" borderId="14" xfId="0" applyNumberFormat="1" applyFont="1" applyBorder="1"/>
    <xf numFmtId="0" fontId="36" fillId="0" borderId="0" xfId="0" applyFont="1" applyAlignment="1">
      <alignment horizontal="center"/>
    </xf>
    <xf numFmtId="4" fontId="36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9" fillId="3" borderId="18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37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18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 applyProtection="1">
      <alignment vertical="center"/>
      <protection locked="0"/>
    </xf>
    <xf numFmtId="0" fontId="39" fillId="0" borderId="18" xfId="0" applyFont="1" applyBorder="1" applyAlignment="1">
      <alignment vertical="center"/>
    </xf>
    <xf numFmtId="0" fontId="39" fillId="0" borderId="14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40" fillId="0" borderId="0" xfId="0" applyNumberFormat="1" applyFont="1" applyAlignment="1">
      <alignment vertical="center"/>
    </xf>
    <xf numFmtId="0" fontId="40" fillId="0" borderId="0" xfId="0" applyFont="1" applyAlignment="1" applyProtection="1">
      <alignment vertical="center"/>
      <protection locked="0"/>
    </xf>
    <xf numFmtId="0" fontId="40" fillId="0" borderId="18" xfId="0" applyFont="1" applyBorder="1" applyAlignment="1">
      <alignment vertical="center"/>
    </xf>
    <xf numFmtId="0" fontId="40" fillId="0" borderId="14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3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41" fillId="0" borderId="0" xfId="0" applyNumberFormat="1" applyFont="1" applyAlignment="1">
      <alignment vertical="center"/>
    </xf>
    <xf numFmtId="0" fontId="41" fillId="0" borderId="0" xfId="0" applyFont="1" applyAlignment="1" applyProtection="1">
      <alignment vertical="center"/>
      <protection locked="0"/>
    </xf>
    <xf numFmtId="0" fontId="41" fillId="0" borderId="18" xfId="0" applyFont="1" applyBorder="1" applyAlignment="1">
      <alignment vertical="center"/>
    </xf>
    <xf numFmtId="0" fontId="41" fillId="0" borderId="14" xfId="0" applyFont="1" applyBorder="1" applyAlignment="1">
      <alignment vertical="center"/>
    </xf>
    <xf numFmtId="0" fontId="42" fillId="0" borderId="23" xfId="0" applyFont="1" applyBorder="1" applyAlignment="1" applyProtection="1">
      <alignment horizontal="center" vertical="center"/>
      <protection locked="0"/>
    </xf>
    <xf numFmtId="49" fontId="42" fillId="0" borderId="23" xfId="0" applyNumberFormat="1" applyFont="1" applyBorder="1" applyAlignment="1" applyProtection="1">
      <alignment horizontal="left" vertical="center" wrapText="1"/>
      <protection locked="0"/>
    </xf>
    <xf numFmtId="0" fontId="42" fillId="0" borderId="23" xfId="0" applyFont="1" applyBorder="1" applyAlignment="1" applyProtection="1">
      <alignment horizontal="left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167" fontId="42" fillId="0" borderId="23" xfId="0" applyNumberFormat="1" applyFont="1" applyBorder="1" applyAlignment="1" applyProtection="1">
      <alignment vertical="center"/>
      <protection locked="0"/>
    </xf>
    <xf numFmtId="4" fontId="42" fillId="3" borderId="23" xfId="0" applyNumberFormat="1" applyFont="1" applyFill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  <protection locked="0"/>
    </xf>
    <xf numFmtId="0" fontId="43" fillId="0" borderId="23" xfId="0" applyFont="1" applyBorder="1" applyAlignment="1" applyProtection="1">
      <alignment vertical="center"/>
      <protection locked="0"/>
    </xf>
    <xf numFmtId="0" fontId="43" fillId="0" borderId="3" xfId="0" applyFont="1" applyBorder="1" applyAlignment="1">
      <alignment vertical="center"/>
    </xf>
    <xf numFmtId="0" fontId="42" fillId="3" borderId="18" xfId="0" applyFont="1" applyFill="1" applyBorder="1" applyAlignment="1" applyProtection="1">
      <alignment horizontal="left" vertical="center"/>
      <protection locked="0"/>
    </xf>
    <xf numFmtId="0" fontId="42" fillId="0" borderId="0" xfId="0" applyFont="1" applyAlignment="1">
      <alignment horizontal="center"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42" fillId="3" borderId="19" xfId="0" applyFont="1" applyFill="1" applyBorder="1" applyAlignment="1" applyProtection="1">
      <alignment horizontal="left" vertical="center"/>
      <protection locked="0"/>
    </xf>
    <xf numFmtId="0" fontId="42" fillId="0" borderId="20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46" fillId="0" borderId="15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/>
    </xf>
    <xf numFmtId="167" fontId="46" fillId="0" borderId="17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4" fontId="15" fillId="4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4" fontId="28" fillId="3" borderId="0" xfId="0" applyNumberFormat="1" applyFont="1" applyFill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0" fontId="28" fillId="3" borderId="0" xfId="0" applyFont="1" applyFill="1" applyAlignment="1" applyProtection="1">
      <alignment horizontal="left" vertical="center"/>
      <protection locked="0"/>
    </xf>
    <xf numFmtId="4" fontId="20" fillId="5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7" fillId="3" borderId="0" xfId="0" applyFont="1" applyFill="1" applyAlignment="1" applyProtection="1">
      <alignment horizontal="left" vertical="center"/>
      <protection locked="0"/>
    </xf>
    <xf numFmtId="0" fontId="44" fillId="0" borderId="0" xfId="2" applyFont="1" applyAlignment="1">
      <alignment horizontal="left" vertical="top" wrapText="1"/>
      <protection locked="0"/>
    </xf>
    <xf numFmtId="0" fontId="45" fillId="0" borderId="0" xfId="0" applyFont="1" applyAlignment="1">
      <alignment horizontal="left" vertical="top" wrapText="1"/>
    </xf>
  </cellXfs>
  <cellStyles count="3">
    <cellStyle name="Hypertextové prepojenie" xfId="1" builtinId="8"/>
    <cellStyle name="Normálna" xfId="0" builtinId="0"/>
    <cellStyle name="normálne_SO-01 Rodinný dom a občianska vybavenosť - zmena Zadanie s výkazom výmer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view="pageBreakPreview" topLeftCell="A73" zoomScale="85" zoomScaleNormal="100" zoomScalePageLayoutView="85" workbookViewId="0">
      <selection activeCell="K5" sqref="K5"/>
    </sheetView>
  </sheetViews>
  <sheetFormatPr defaultColWidth="8.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50000000000003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6</v>
      </c>
    </row>
    <row r="4" spans="1:74" ht="24.95" customHeight="1">
      <c r="B4" s="19"/>
      <c r="D4" s="20" t="s">
        <v>7</v>
      </c>
      <c r="AR4" s="19"/>
      <c r="AS4" s="21" t="s">
        <v>8</v>
      </c>
      <c r="BE4" s="22" t="s">
        <v>9</v>
      </c>
      <c r="BS4" s="16" t="s">
        <v>10</v>
      </c>
    </row>
    <row r="5" spans="1:74" ht="12" customHeight="1">
      <c r="B5" s="19"/>
      <c r="D5" s="23" t="s">
        <v>11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12</v>
      </c>
      <c r="BS5" s="16" t="s">
        <v>5</v>
      </c>
    </row>
    <row r="6" spans="1:74" ht="36.950000000000003" customHeight="1">
      <c r="B6" s="19"/>
      <c r="D6" s="25" t="s">
        <v>13</v>
      </c>
      <c r="K6" s="11" t="s">
        <v>14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6" t="s">
        <v>15</v>
      </c>
      <c r="K7" s="24"/>
      <c r="AK7" s="26" t="s">
        <v>16</v>
      </c>
      <c r="AN7" s="24"/>
      <c r="AR7" s="19"/>
      <c r="BE7" s="12"/>
      <c r="BS7" s="16" t="s">
        <v>5</v>
      </c>
    </row>
    <row r="8" spans="1:74" ht="12" customHeight="1">
      <c r="B8" s="19"/>
      <c r="D8" s="26" t="s">
        <v>17</v>
      </c>
      <c r="K8" s="24" t="s">
        <v>18</v>
      </c>
      <c r="AK8" s="26" t="s">
        <v>19</v>
      </c>
      <c r="AN8" s="27" t="s">
        <v>20</v>
      </c>
      <c r="AR8" s="19"/>
      <c r="BE8" s="12"/>
      <c r="BS8" s="16" t="s">
        <v>5</v>
      </c>
    </row>
    <row r="9" spans="1:74" ht="14.45" customHeight="1">
      <c r="B9" s="19"/>
      <c r="AR9" s="19"/>
      <c r="BE9" s="12"/>
      <c r="BS9" s="16" t="s">
        <v>5</v>
      </c>
    </row>
    <row r="10" spans="1:74" ht="12" customHeight="1">
      <c r="B10" s="19"/>
      <c r="D10" s="26" t="s">
        <v>21</v>
      </c>
      <c r="AK10" s="26" t="s">
        <v>22</v>
      </c>
      <c r="AN10" s="24"/>
      <c r="AR10" s="19"/>
      <c r="BE10" s="12"/>
      <c r="BS10" s="16" t="s">
        <v>5</v>
      </c>
    </row>
    <row r="11" spans="1:74" ht="18.600000000000001" customHeight="1">
      <c r="B11" s="19"/>
      <c r="E11" s="24" t="s">
        <v>23</v>
      </c>
      <c r="AK11" s="26" t="s">
        <v>24</v>
      </c>
      <c r="AN11" s="24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" customHeight="1">
      <c r="B13" s="19"/>
      <c r="D13" s="26" t="s">
        <v>25</v>
      </c>
      <c r="AK13" s="26" t="s">
        <v>22</v>
      </c>
      <c r="AN13" s="28" t="s">
        <v>26</v>
      </c>
      <c r="AR13" s="19"/>
      <c r="BE13" s="12"/>
      <c r="BS13" s="16" t="s">
        <v>5</v>
      </c>
    </row>
    <row r="14" spans="1:74" ht="12.75">
      <c r="B14" s="19"/>
      <c r="E14" s="10" t="s">
        <v>26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6" t="s">
        <v>24</v>
      </c>
      <c r="AN14" s="28" t="s">
        <v>26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" customHeight="1">
      <c r="B16" s="19"/>
      <c r="D16" s="26" t="s">
        <v>27</v>
      </c>
      <c r="AK16" s="26" t="s">
        <v>22</v>
      </c>
      <c r="AN16" s="24"/>
      <c r="AR16" s="19"/>
      <c r="BE16" s="12"/>
      <c r="BS16" s="16" t="s">
        <v>2</v>
      </c>
    </row>
    <row r="17" spans="2:71" ht="18.600000000000001" customHeight="1">
      <c r="B17" s="19"/>
      <c r="E17" s="24" t="s">
        <v>28</v>
      </c>
      <c r="AK17" s="26" t="s">
        <v>24</v>
      </c>
      <c r="AN17" s="24"/>
      <c r="AR17" s="19"/>
      <c r="BE17" s="12"/>
      <c r="BS17" s="16" t="s">
        <v>29</v>
      </c>
    </row>
    <row r="18" spans="2:71" ht="6.95" customHeight="1">
      <c r="B18" s="19"/>
      <c r="AR18" s="19"/>
      <c r="BE18" s="12"/>
      <c r="BS18" s="16" t="s">
        <v>5</v>
      </c>
    </row>
    <row r="19" spans="2:71" ht="12" customHeight="1">
      <c r="B19" s="19"/>
      <c r="D19" s="26" t="s">
        <v>30</v>
      </c>
      <c r="AK19" s="26" t="s">
        <v>22</v>
      </c>
      <c r="AN19" s="24"/>
      <c r="AR19" s="19"/>
      <c r="BE19" s="12"/>
      <c r="BS19" s="16" t="s">
        <v>5</v>
      </c>
    </row>
    <row r="20" spans="2:71" ht="18.600000000000001" customHeight="1">
      <c r="B20" s="19"/>
      <c r="E20" s="24" t="s">
        <v>31</v>
      </c>
      <c r="AK20" s="26" t="s">
        <v>24</v>
      </c>
      <c r="AN20" s="24"/>
      <c r="AR20" s="19"/>
      <c r="BE20" s="12"/>
      <c r="BS20" s="16" t="s">
        <v>29</v>
      </c>
    </row>
    <row r="21" spans="2:71" ht="6.95" customHeight="1">
      <c r="B21" s="19"/>
      <c r="AR21" s="19"/>
      <c r="BE21" s="12"/>
    </row>
    <row r="22" spans="2:71" ht="12" customHeight="1">
      <c r="B22" s="19"/>
      <c r="D22" s="26" t="s">
        <v>32</v>
      </c>
      <c r="AR22" s="19"/>
      <c r="BE22" s="12"/>
    </row>
    <row r="23" spans="2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2:71" ht="6.95" customHeight="1">
      <c r="B24" s="19"/>
      <c r="AR24" s="19"/>
      <c r="BE24" s="1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2"/>
    </row>
    <row r="26" spans="2:71" ht="14.45" customHeight="1">
      <c r="B26" s="19"/>
      <c r="D26" s="31" t="s">
        <v>33</v>
      </c>
      <c r="AK26" s="8">
        <f>ROUND(AG94,2)</f>
        <v>0</v>
      </c>
      <c r="AL26" s="8"/>
      <c r="AM26" s="8"/>
      <c r="AN26" s="8"/>
      <c r="AO26" s="8"/>
      <c r="AR26" s="19"/>
      <c r="BE26" s="12"/>
    </row>
    <row r="27" spans="2:71" ht="14.45" customHeight="1">
      <c r="B27" s="19"/>
      <c r="D27" s="31" t="s">
        <v>34</v>
      </c>
      <c r="AK27" s="8">
        <f>ROUND(AG99, 2)</f>
        <v>0</v>
      </c>
      <c r="AL27" s="8"/>
      <c r="AM27" s="8"/>
      <c r="AN27" s="8"/>
      <c r="AO27" s="8"/>
      <c r="AR27" s="19"/>
      <c r="BE27" s="12"/>
    </row>
    <row r="28" spans="2:71" s="33" customFormat="1" ht="6.95" customHeight="1">
      <c r="B28" s="34"/>
      <c r="AR28" s="34"/>
      <c r="BE28" s="12"/>
    </row>
    <row r="29" spans="2:71" s="33" customFormat="1" ht="25.9" customHeight="1">
      <c r="B29" s="34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7">
        <f>ROUND(AK26 + AK27, 2)</f>
        <v>0</v>
      </c>
      <c r="AL29" s="7"/>
      <c r="AM29" s="7"/>
      <c r="AN29" s="7"/>
      <c r="AO29" s="7"/>
      <c r="AR29" s="34"/>
      <c r="BE29" s="12"/>
    </row>
    <row r="30" spans="2:71" s="33" customFormat="1" ht="6.95" customHeight="1">
      <c r="B30" s="34"/>
      <c r="AR30" s="34"/>
      <c r="BE30" s="12"/>
    </row>
    <row r="31" spans="2:71" s="33" customFormat="1" ht="12.75">
      <c r="B31" s="34"/>
      <c r="L31" s="6" t="s">
        <v>36</v>
      </c>
      <c r="M31" s="6"/>
      <c r="N31" s="6"/>
      <c r="O31" s="6"/>
      <c r="P31" s="6"/>
      <c r="W31" s="6" t="s">
        <v>37</v>
      </c>
      <c r="X31" s="6"/>
      <c r="Y31" s="6"/>
      <c r="Z31" s="6"/>
      <c r="AA31" s="6"/>
      <c r="AB31" s="6"/>
      <c r="AC31" s="6"/>
      <c r="AD31" s="6"/>
      <c r="AE31" s="6"/>
      <c r="AK31" s="6" t="s">
        <v>38</v>
      </c>
      <c r="AL31" s="6"/>
      <c r="AM31" s="6"/>
      <c r="AN31" s="6"/>
      <c r="AO31" s="6"/>
      <c r="AR31" s="34"/>
      <c r="BE31" s="12"/>
    </row>
    <row r="32" spans="2:71" s="38" customFormat="1" ht="14.45" customHeight="1">
      <c r="B32" s="39"/>
      <c r="D32" s="26" t="s">
        <v>39</v>
      </c>
      <c r="F32" s="40" t="s">
        <v>40</v>
      </c>
      <c r="L32" s="5">
        <v>0.2</v>
      </c>
      <c r="M32" s="5"/>
      <c r="N32" s="5"/>
      <c r="O32" s="5"/>
      <c r="P32" s="5"/>
      <c r="Q32" s="41"/>
      <c r="R32" s="41"/>
      <c r="S32" s="41"/>
      <c r="T32" s="41"/>
      <c r="U32" s="41"/>
      <c r="V32" s="41"/>
      <c r="W32" s="4">
        <f>ROUND(AZ94 + SUM(CD99:CD103), 2)</f>
        <v>0</v>
      </c>
      <c r="X32" s="4"/>
      <c r="Y32" s="4"/>
      <c r="Z32" s="4"/>
      <c r="AA32" s="4"/>
      <c r="AB32" s="4"/>
      <c r="AC32" s="4"/>
      <c r="AD32" s="4"/>
      <c r="AE32" s="4"/>
      <c r="AF32" s="41"/>
      <c r="AG32" s="41"/>
      <c r="AH32" s="41"/>
      <c r="AI32" s="41"/>
      <c r="AJ32" s="41"/>
      <c r="AK32" s="4">
        <f>ROUND(AV94 + SUM(BY99:BY103), 2)</f>
        <v>0</v>
      </c>
      <c r="AL32" s="4"/>
      <c r="AM32" s="4"/>
      <c r="AN32" s="4"/>
      <c r="AO32" s="4"/>
      <c r="AP32" s="41"/>
      <c r="AQ32" s="41"/>
      <c r="AR32" s="42"/>
      <c r="AS32" s="41"/>
      <c r="AT32" s="41"/>
      <c r="AU32" s="41"/>
      <c r="AV32" s="41"/>
      <c r="AW32" s="41"/>
      <c r="AX32" s="41"/>
      <c r="AY32" s="41"/>
      <c r="AZ32" s="41"/>
      <c r="BE32" s="12"/>
    </row>
    <row r="33" spans="2:57" s="38" customFormat="1" ht="14.45" customHeight="1">
      <c r="B33" s="39"/>
      <c r="F33" s="40" t="s">
        <v>41</v>
      </c>
      <c r="L33" s="5">
        <v>0.2</v>
      </c>
      <c r="M33" s="5"/>
      <c r="N33" s="5"/>
      <c r="O33" s="5"/>
      <c r="P33" s="5"/>
      <c r="Q33" s="41"/>
      <c r="R33" s="41"/>
      <c r="S33" s="41"/>
      <c r="T33" s="41"/>
      <c r="U33" s="41"/>
      <c r="V33" s="41"/>
      <c r="W33" s="4">
        <f>ROUND(BA94 + SUM(CE99:CE103), 2)</f>
        <v>0</v>
      </c>
      <c r="X33" s="4"/>
      <c r="Y33" s="4"/>
      <c r="Z33" s="4"/>
      <c r="AA33" s="4"/>
      <c r="AB33" s="4"/>
      <c r="AC33" s="4"/>
      <c r="AD33" s="4"/>
      <c r="AE33" s="4"/>
      <c r="AF33" s="41"/>
      <c r="AG33" s="41"/>
      <c r="AH33" s="41"/>
      <c r="AI33" s="41"/>
      <c r="AJ33" s="41"/>
      <c r="AK33" s="4">
        <f>ROUND(AW94 + SUM(BZ99:BZ103), 2)</f>
        <v>0</v>
      </c>
      <c r="AL33" s="4"/>
      <c r="AM33" s="4"/>
      <c r="AN33" s="4"/>
      <c r="AO33" s="4"/>
      <c r="AP33" s="41"/>
      <c r="AQ33" s="41"/>
      <c r="AR33" s="42"/>
      <c r="AS33" s="41"/>
      <c r="AT33" s="41"/>
      <c r="AU33" s="41"/>
      <c r="AV33" s="41"/>
      <c r="AW33" s="41"/>
      <c r="AX33" s="41"/>
      <c r="AY33" s="41"/>
      <c r="AZ33" s="41"/>
      <c r="BE33" s="12"/>
    </row>
    <row r="34" spans="2:57" s="38" customFormat="1" ht="14.45" hidden="1" customHeight="1">
      <c r="B34" s="39"/>
      <c r="F34" s="26" t="s">
        <v>42</v>
      </c>
      <c r="L34" s="3">
        <v>0.2</v>
      </c>
      <c r="M34" s="3"/>
      <c r="N34" s="3"/>
      <c r="O34" s="3"/>
      <c r="P34" s="3"/>
      <c r="W34" s="2">
        <f>ROUND(BB94 + SUM(CF99:CF103), 2)</f>
        <v>0</v>
      </c>
      <c r="X34" s="2"/>
      <c r="Y34" s="2"/>
      <c r="Z34" s="2"/>
      <c r="AA34" s="2"/>
      <c r="AB34" s="2"/>
      <c r="AC34" s="2"/>
      <c r="AD34" s="2"/>
      <c r="AE34" s="2"/>
      <c r="AK34" s="2">
        <v>0</v>
      </c>
      <c r="AL34" s="2"/>
      <c r="AM34" s="2"/>
      <c r="AN34" s="2"/>
      <c r="AO34" s="2"/>
      <c r="AR34" s="39"/>
      <c r="BE34" s="12"/>
    </row>
    <row r="35" spans="2:57" s="38" customFormat="1" ht="14.45" hidden="1" customHeight="1">
      <c r="B35" s="39"/>
      <c r="F35" s="26" t="s">
        <v>43</v>
      </c>
      <c r="L35" s="3">
        <v>0.2</v>
      </c>
      <c r="M35" s="3"/>
      <c r="N35" s="3"/>
      <c r="O35" s="3"/>
      <c r="P35" s="3"/>
      <c r="W35" s="2">
        <f>ROUND(BC94 + SUM(CG99:CG103), 2)</f>
        <v>0</v>
      </c>
      <c r="X35" s="2"/>
      <c r="Y35" s="2"/>
      <c r="Z35" s="2"/>
      <c r="AA35" s="2"/>
      <c r="AB35" s="2"/>
      <c r="AC35" s="2"/>
      <c r="AD35" s="2"/>
      <c r="AE35" s="2"/>
      <c r="AK35" s="2">
        <v>0</v>
      </c>
      <c r="AL35" s="2"/>
      <c r="AM35" s="2"/>
      <c r="AN35" s="2"/>
      <c r="AO35" s="2"/>
      <c r="AR35" s="39"/>
    </row>
    <row r="36" spans="2:57" s="38" customFormat="1" ht="14.45" hidden="1" customHeight="1">
      <c r="B36" s="39"/>
      <c r="F36" s="40" t="s">
        <v>44</v>
      </c>
      <c r="L36" s="5">
        <v>0</v>
      </c>
      <c r="M36" s="5"/>
      <c r="N36" s="5"/>
      <c r="O36" s="5"/>
      <c r="P36" s="5"/>
      <c r="Q36" s="41"/>
      <c r="R36" s="41"/>
      <c r="S36" s="41"/>
      <c r="T36" s="41"/>
      <c r="U36" s="41"/>
      <c r="V36" s="41"/>
      <c r="W36" s="4">
        <f>ROUND(BD94 + SUM(CH99:CH103), 2)</f>
        <v>0</v>
      </c>
      <c r="X36" s="4"/>
      <c r="Y36" s="4"/>
      <c r="Z36" s="4"/>
      <c r="AA36" s="4"/>
      <c r="AB36" s="4"/>
      <c r="AC36" s="4"/>
      <c r="AD36" s="4"/>
      <c r="AE36" s="4"/>
      <c r="AF36" s="41"/>
      <c r="AG36" s="41"/>
      <c r="AH36" s="41"/>
      <c r="AI36" s="41"/>
      <c r="AJ36" s="41"/>
      <c r="AK36" s="4">
        <v>0</v>
      </c>
      <c r="AL36" s="4"/>
      <c r="AM36" s="4"/>
      <c r="AN36" s="4"/>
      <c r="AO36" s="4"/>
      <c r="AP36" s="41"/>
      <c r="AQ36" s="41"/>
      <c r="AR36" s="42"/>
      <c r="AS36" s="41"/>
      <c r="AT36" s="41"/>
      <c r="AU36" s="41"/>
      <c r="AV36" s="41"/>
      <c r="AW36" s="41"/>
      <c r="AX36" s="41"/>
      <c r="AY36" s="41"/>
      <c r="AZ36" s="41"/>
    </row>
    <row r="37" spans="2:57" s="33" customFormat="1" ht="6.95" customHeight="1">
      <c r="B37" s="34"/>
      <c r="AR37" s="34"/>
    </row>
    <row r="38" spans="2:57" s="33" customFormat="1" ht="25.9" customHeight="1">
      <c r="B38" s="34"/>
      <c r="C38" s="43"/>
      <c r="D38" s="44" t="s">
        <v>45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 t="s">
        <v>46</v>
      </c>
      <c r="U38" s="45"/>
      <c r="V38" s="45"/>
      <c r="W38" s="45"/>
      <c r="X38" s="1" t="s">
        <v>47</v>
      </c>
      <c r="Y38" s="1"/>
      <c r="Z38" s="1"/>
      <c r="AA38" s="1"/>
      <c r="AB38" s="1"/>
      <c r="AC38" s="45"/>
      <c r="AD38" s="45"/>
      <c r="AE38" s="45"/>
      <c r="AF38" s="45"/>
      <c r="AG38" s="45"/>
      <c r="AH38" s="45"/>
      <c r="AI38" s="45"/>
      <c r="AJ38" s="45"/>
      <c r="AK38" s="242">
        <f>SUM(AK29:AK36)</f>
        <v>0</v>
      </c>
      <c r="AL38" s="242"/>
      <c r="AM38" s="242"/>
      <c r="AN38" s="242"/>
      <c r="AO38" s="242"/>
      <c r="AP38" s="43"/>
      <c r="AQ38" s="43"/>
      <c r="AR38" s="34"/>
    </row>
    <row r="39" spans="2:57" s="33" customFormat="1" ht="6.95" customHeight="1">
      <c r="B39" s="34"/>
      <c r="AR39" s="34"/>
    </row>
    <row r="40" spans="2:57" s="33" customFormat="1" ht="14.45" customHeight="1">
      <c r="B40" s="34"/>
      <c r="AR40" s="34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33" customFormat="1" ht="14.45" customHeight="1">
      <c r="B49" s="34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R49" s="34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33" customFormat="1" ht="12.75">
      <c r="B60" s="34"/>
      <c r="D60" s="49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50</v>
      </c>
      <c r="AI60" s="36"/>
      <c r="AJ60" s="36"/>
      <c r="AK60" s="36"/>
      <c r="AL60" s="36"/>
      <c r="AM60" s="49" t="s">
        <v>51</v>
      </c>
      <c r="AN60" s="36"/>
      <c r="AO60" s="36"/>
      <c r="AR60" s="34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33" customFormat="1" ht="12.75">
      <c r="B64" s="34"/>
      <c r="D64" s="47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7" t="s">
        <v>53</v>
      </c>
      <c r="AI64" s="48"/>
      <c r="AJ64" s="48"/>
      <c r="AK64" s="48"/>
      <c r="AL64" s="48"/>
      <c r="AM64" s="48"/>
      <c r="AN64" s="48"/>
      <c r="AO64" s="48"/>
      <c r="AR64" s="34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33" customFormat="1" ht="12.75">
      <c r="B75" s="34"/>
      <c r="D75" s="49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50</v>
      </c>
      <c r="AI75" s="36"/>
      <c r="AJ75" s="36"/>
      <c r="AK75" s="36"/>
      <c r="AL75" s="36"/>
      <c r="AM75" s="49" t="s">
        <v>51</v>
      </c>
      <c r="AN75" s="36"/>
      <c r="AO75" s="36"/>
      <c r="AR75" s="34"/>
    </row>
    <row r="76" spans="2:44" s="33" customFormat="1">
      <c r="B76" s="34"/>
      <c r="AR76" s="34"/>
    </row>
    <row r="77" spans="2:44" s="33" customFormat="1" ht="6.95" customHeight="1"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4"/>
    </row>
    <row r="81" spans="1:91" s="33" customFormat="1" ht="6.95" customHeight="1"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4"/>
    </row>
    <row r="82" spans="1:91" s="33" customFormat="1" ht="24.95" customHeight="1">
      <c r="B82" s="34"/>
      <c r="C82" s="20" t="s">
        <v>54</v>
      </c>
      <c r="AR82" s="34"/>
    </row>
    <row r="83" spans="1:91" s="33" customFormat="1" ht="6.95" customHeight="1">
      <c r="B83" s="34"/>
      <c r="AR83" s="34"/>
    </row>
    <row r="84" spans="1:91" s="54" customFormat="1" ht="12" customHeight="1">
      <c r="B84" s="55"/>
      <c r="C84" s="26" t="s">
        <v>11</v>
      </c>
      <c r="L84" s="54">
        <f>K5</f>
        <v>0</v>
      </c>
      <c r="AR84" s="55"/>
    </row>
    <row r="85" spans="1:91" s="56" customFormat="1" ht="36.950000000000003" customHeight="1">
      <c r="B85" s="57"/>
      <c r="C85" s="58" t="s">
        <v>13</v>
      </c>
      <c r="L85" s="243" t="str">
        <f>K6</f>
        <v>Rekonštr. dažď. kanal. a spevn. plochy s odvodnením za skladom prev. mater. MH, depo Jurajov dvor.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R85" s="57"/>
    </row>
    <row r="86" spans="1:91" s="33" customFormat="1" ht="6.95" customHeight="1">
      <c r="B86" s="34"/>
      <c r="AR86" s="34"/>
    </row>
    <row r="87" spans="1:91" s="33" customFormat="1" ht="12" customHeight="1">
      <c r="B87" s="34"/>
      <c r="C87" s="26" t="s">
        <v>17</v>
      </c>
      <c r="L87" s="59" t="str">
        <f>IF(K8="","",K8)</f>
        <v>Bratislava</v>
      </c>
      <c r="AI87" s="26" t="s">
        <v>19</v>
      </c>
      <c r="AM87" s="244" t="str">
        <f>IF(AN8= "","",AN8)</f>
        <v>21. 8. 2024</v>
      </c>
      <c r="AN87" s="244"/>
      <c r="AR87" s="34"/>
    </row>
    <row r="88" spans="1:91" s="33" customFormat="1" ht="6.95" customHeight="1">
      <c r="B88" s="34"/>
      <c r="AR88" s="34"/>
    </row>
    <row r="89" spans="1:91" s="33" customFormat="1" ht="15.2" customHeight="1">
      <c r="B89" s="34"/>
      <c r="C89" s="26" t="s">
        <v>21</v>
      </c>
      <c r="L89" s="54" t="str">
        <f>IF(E11= "","",E11)</f>
        <v>Dopravný podnik Bratislava, a. s.,</v>
      </c>
      <c r="AI89" s="26" t="s">
        <v>27</v>
      </c>
      <c r="AM89" s="245" t="str">
        <f>IF(E17="","",E17)</f>
        <v>CITYPROJEKT, s.r.o.,</v>
      </c>
      <c r="AN89" s="245"/>
      <c r="AO89" s="245"/>
      <c r="AP89" s="245"/>
      <c r="AR89" s="34"/>
      <c r="AS89" s="246" t="s">
        <v>55</v>
      </c>
      <c r="AT89" s="246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33" customFormat="1" ht="15.2" customHeight="1">
      <c r="B90" s="34"/>
      <c r="C90" s="26" t="s">
        <v>25</v>
      </c>
      <c r="L90" s="54" t="str">
        <f>IF(E14= "Vyplň údaj","",E14)</f>
        <v/>
      </c>
      <c r="AI90" s="26" t="s">
        <v>30</v>
      </c>
      <c r="AM90" s="245" t="str">
        <f>IF(E20="","",E20)</f>
        <v xml:space="preserve"> </v>
      </c>
      <c r="AN90" s="245"/>
      <c r="AO90" s="245"/>
      <c r="AP90" s="245"/>
      <c r="AR90" s="34"/>
      <c r="AS90" s="246"/>
      <c r="AT90" s="246"/>
      <c r="BD90" s="63"/>
    </row>
    <row r="91" spans="1:91" s="33" customFormat="1" ht="10.9" customHeight="1">
      <c r="B91" s="34"/>
      <c r="AR91" s="34"/>
      <c r="AS91" s="246"/>
      <c r="AT91" s="246"/>
      <c r="BD91" s="63"/>
    </row>
    <row r="92" spans="1:91" s="33" customFormat="1" ht="29.25" customHeight="1">
      <c r="B92" s="34"/>
      <c r="C92" s="247" t="s">
        <v>56</v>
      </c>
      <c r="D92" s="247"/>
      <c r="E92" s="247"/>
      <c r="F92" s="247"/>
      <c r="G92" s="247"/>
      <c r="H92" s="64"/>
      <c r="I92" s="248" t="s">
        <v>57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9" t="s">
        <v>58</v>
      </c>
      <c r="AH92" s="249"/>
      <c r="AI92" s="249"/>
      <c r="AJ92" s="249"/>
      <c r="AK92" s="249"/>
      <c r="AL92" s="249"/>
      <c r="AM92" s="249"/>
      <c r="AN92" s="250" t="s">
        <v>59</v>
      </c>
      <c r="AO92" s="250"/>
      <c r="AP92" s="250"/>
      <c r="AQ92" s="65" t="s">
        <v>60</v>
      </c>
      <c r="AR92" s="34"/>
      <c r="AS92" s="66" t="s">
        <v>61</v>
      </c>
      <c r="AT92" s="67" t="s">
        <v>62</v>
      </c>
      <c r="AU92" s="67" t="s">
        <v>63</v>
      </c>
      <c r="AV92" s="67" t="s">
        <v>64</v>
      </c>
      <c r="AW92" s="67" t="s">
        <v>65</v>
      </c>
      <c r="AX92" s="67" t="s">
        <v>66</v>
      </c>
      <c r="AY92" s="67" t="s">
        <v>67</v>
      </c>
      <c r="AZ92" s="67" t="s">
        <v>68</v>
      </c>
      <c r="BA92" s="67" t="s">
        <v>69</v>
      </c>
      <c r="BB92" s="67" t="s">
        <v>70</v>
      </c>
      <c r="BC92" s="67" t="s">
        <v>71</v>
      </c>
      <c r="BD92" s="68" t="s">
        <v>72</v>
      </c>
    </row>
    <row r="93" spans="1:91" s="33" customFormat="1" ht="10.9" customHeight="1">
      <c r="B93" s="34"/>
      <c r="AR93" s="34"/>
      <c r="AS93" s="69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</row>
    <row r="94" spans="1:91" s="70" customFormat="1" ht="32.450000000000003" customHeight="1">
      <c r="B94" s="71"/>
      <c r="C94" s="72" t="s">
        <v>73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251">
        <f>ROUND(SUM(AG95:AG97),2)</f>
        <v>0</v>
      </c>
      <c r="AH94" s="251"/>
      <c r="AI94" s="251"/>
      <c r="AJ94" s="251"/>
      <c r="AK94" s="251"/>
      <c r="AL94" s="251"/>
      <c r="AM94" s="251"/>
      <c r="AN94" s="252">
        <f>SUM(AG94,AT94)</f>
        <v>0</v>
      </c>
      <c r="AO94" s="252"/>
      <c r="AP94" s="252"/>
      <c r="AQ94" s="75"/>
      <c r="AR94" s="71"/>
      <c r="AS94" s="76">
        <f>ROUND(SUM(AS95:AS97),2)</f>
        <v>0</v>
      </c>
      <c r="AT94" s="77">
        <f>ROUND(SUM(AV94:AW94),2)</f>
        <v>0</v>
      </c>
      <c r="AU94" s="78">
        <f>ROUND(SUM(AU95:AU97),5)</f>
        <v>0</v>
      </c>
      <c r="AV94" s="77">
        <f>ROUND(AZ94*L32,2)</f>
        <v>0</v>
      </c>
      <c r="AW94" s="77">
        <f>ROUND(BA94*L33,2)</f>
        <v>0</v>
      </c>
      <c r="AX94" s="77">
        <f>ROUND(BB94*L32,2)</f>
        <v>0</v>
      </c>
      <c r="AY94" s="77">
        <f>ROUND(BC94*L33,2)</f>
        <v>0</v>
      </c>
      <c r="AZ94" s="77">
        <f>ROUND(SUM(AZ95:AZ97),2)</f>
        <v>0</v>
      </c>
      <c r="BA94" s="77">
        <f>ROUND(SUM(BA95:BA97),2)</f>
        <v>0</v>
      </c>
      <c r="BB94" s="77">
        <f>ROUND(SUM(BB95:BB97),2)</f>
        <v>0</v>
      </c>
      <c r="BC94" s="77">
        <f>ROUND(SUM(BC95:BC97),2)</f>
        <v>0</v>
      </c>
      <c r="BD94" s="79">
        <f>ROUND(SUM(BD95:BD97),2)</f>
        <v>0</v>
      </c>
      <c r="BS94" s="80" t="s">
        <v>74</v>
      </c>
      <c r="BT94" s="80" t="s">
        <v>75</v>
      </c>
      <c r="BU94" s="81" t="s">
        <v>76</v>
      </c>
      <c r="BV94" s="80" t="s">
        <v>77</v>
      </c>
      <c r="BW94" s="80" t="s">
        <v>3</v>
      </c>
      <c r="BX94" s="80" t="s">
        <v>78</v>
      </c>
      <c r="CL94" s="80"/>
    </row>
    <row r="95" spans="1:91" s="91" customFormat="1" ht="16.5" customHeight="1">
      <c r="A95" s="82" t="s">
        <v>79</v>
      </c>
      <c r="B95" s="83"/>
      <c r="C95" s="84"/>
      <c r="D95" s="253" t="s">
        <v>80</v>
      </c>
      <c r="E95" s="253"/>
      <c r="F95" s="253"/>
      <c r="G95" s="253"/>
      <c r="H95" s="253"/>
      <c r="I95" s="85"/>
      <c r="J95" s="253" t="s">
        <v>81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4">
        <f>'01 - ASR'!J32</f>
        <v>0</v>
      </c>
      <c r="AH95" s="254"/>
      <c r="AI95" s="254"/>
      <c r="AJ95" s="254"/>
      <c r="AK95" s="254"/>
      <c r="AL95" s="254"/>
      <c r="AM95" s="254"/>
      <c r="AN95" s="254">
        <f>SUM(AG95,AT95)</f>
        <v>0</v>
      </c>
      <c r="AO95" s="254"/>
      <c r="AP95" s="254"/>
      <c r="AQ95" s="86" t="s">
        <v>82</v>
      </c>
      <c r="AR95" s="83"/>
      <c r="AS95" s="87">
        <v>0</v>
      </c>
      <c r="AT95" s="88">
        <f>ROUND(SUM(AV95:AW95),2)</f>
        <v>0</v>
      </c>
      <c r="AU95" s="89">
        <f>'01 - ASR'!P133</f>
        <v>0</v>
      </c>
      <c r="AV95" s="88">
        <f>'01 - ASR'!J35</f>
        <v>0</v>
      </c>
      <c r="AW95" s="88">
        <f>'01 - ASR'!J36</f>
        <v>0</v>
      </c>
      <c r="AX95" s="88">
        <f>'01 - ASR'!J37</f>
        <v>0</v>
      </c>
      <c r="AY95" s="88">
        <f>'01 - ASR'!J38</f>
        <v>0</v>
      </c>
      <c r="AZ95" s="88">
        <f>'01 - ASR'!F35</f>
        <v>0</v>
      </c>
      <c r="BA95" s="88">
        <f>'01 - ASR'!F36</f>
        <v>0</v>
      </c>
      <c r="BB95" s="88">
        <f>'01 - ASR'!F37</f>
        <v>0</v>
      </c>
      <c r="BC95" s="88">
        <f>'01 - ASR'!F38</f>
        <v>0</v>
      </c>
      <c r="BD95" s="90">
        <f>'01 - ASR'!F39</f>
        <v>0</v>
      </c>
      <c r="BT95" s="92" t="s">
        <v>83</v>
      </c>
      <c r="BV95" s="92" t="s">
        <v>77</v>
      </c>
      <c r="BW95" s="92" t="s">
        <v>84</v>
      </c>
      <c r="BX95" s="92" t="s">
        <v>3</v>
      </c>
      <c r="CL95" s="92"/>
      <c r="CM95" s="92" t="s">
        <v>75</v>
      </c>
    </row>
    <row r="96" spans="1:91" s="91" customFormat="1" ht="16.5" customHeight="1">
      <c r="A96" s="82" t="s">
        <v>79</v>
      </c>
      <c r="B96" s="83"/>
      <c r="C96" s="84"/>
      <c r="D96" s="253" t="s">
        <v>85</v>
      </c>
      <c r="E96" s="253"/>
      <c r="F96" s="253"/>
      <c r="G96" s="253"/>
      <c r="H96" s="253"/>
      <c r="I96" s="85"/>
      <c r="J96" s="253" t="s">
        <v>86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4">
        <f>'02 - Spevnené plochy - re...'!J32</f>
        <v>0</v>
      </c>
      <c r="AH96" s="254"/>
      <c r="AI96" s="254"/>
      <c r="AJ96" s="254"/>
      <c r="AK96" s="254"/>
      <c r="AL96" s="254"/>
      <c r="AM96" s="254"/>
      <c r="AN96" s="254">
        <f>SUM(AG96,AT96)</f>
        <v>0</v>
      </c>
      <c r="AO96" s="254"/>
      <c r="AP96" s="254"/>
      <c r="AQ96" s="86" t="s">
        <v>82</v>
      </c>
      <c r="AR96" s="83"/>
      <c r="AS96" s="87">
        <v>0</v>
      </c>
      <c r="AT96" s="88">
        <f>ROUND(SUM(AV96:AW96),2)</f>
        <v>0</v>
      </c>
      <c r="AU96" s="89">
        <f>'02 - Spevnené plochy - re...'!P133</f>
        <v>0</v>
      </c>
      <c r="AV96" s="88">
        <f>'02 - Spevnené plochy - re...'!J35</f>
        <v>0</v>
      </c>
      <c r="AW96" s="88">
        <f>'02 - Spevnené plochy - re...'!J36</f>
        <v>0</v>
      </c>
      <c r="AX96" s="88">
        <f>'02 - Spevnené plochy - re...'!J37</f>
        <v>0</v>
      </c>
      <c r="AY96" s="88">
        <f>'02 - Spevnené plochy - re...'!J38</f>
        <v>0</v>
      </c>
      <c r="AZ96" s="88">
        <f>'02 - Spevnené plochy - re...'!F35</f>
        <v>0</v>
      </c>
      <c r="BA96" s="88">
        <f>'02 - Spevnené plochy - re...'!F36</f>
        <v>0</v>
      </c>
      <c r="BB96" s="88">
        <f>'02 - Spevnené plochy - re...'!F37</f>
        <v>0</v>
      </c>
      <c r="BC96" s="88">
        <f>'02 - Spevnené plochy - re...'!F38</f>
        <v>0</v>
      </c>
      <c r="BD96" s="90">
        <f>'02 - Spevnené plochy - re...'!F39</f>
        <v>0</v>
      </c>
      <c r="BT96" s="92" t="s">
        <v>83</v>
      </c>
      <c r="BV96" s="92" t="s">
        <v>77</v>
      </c>
      <c r="BW96" s="92" t="s">
        <v>87</v>
      </c>
      <c r="BX96" s="92" t="s">
        <v>3</v>
      </c>
      <c r="CL96" s="92"/>
      <c r="CM96" s="92" t="s">
        <v>75</v>
      </c>
    </row>
    <row r="97" spans="1:91" s="91" customFormat="1" ht="16.5" customHeight="1">
      <c r="A97" s="82" t="s">
        <v>79</v>
      </c>
      <c r="B97" s="83"/>
      <c r="C97" s="84"/>
      <c r="D97" s="253" t="s">
        <v>88</v>
      </c>
      <c r="E97" s="253"/>
      <c r="F97" s="253"/>
      <c r="G97" s="253"/>
      <c r="H97" s="253"/>
      <c r="I97" s="85"/>
      <c r="J97" s="253" t="s">
        <v>89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4">
        <f>'03 - Rekonštrukcia dažďov...'!J32</f>
        <v>0</v>
      </c>
      <c r="AH97" s="254"/>
      <c r="AI97" s="254"/>
      <c r="AJ97" s="254"/>
      <c r="AK97" s="254"/>
      <c r="AL97" s="254"/>
      <c r="AM97" s="254"/>
      <c r="AN97" s="254">
        <f>SUM(AG97,AT97)</f>
        <v>0</v>
      </c>
      <c r="AO97" s="254"/>
      <c r="AP97" s="254"/>
      <c r="AQ97" s="86" t="s">
        <v>82</v>
      </c>
      <c r="AR97" s="83"/>
      <c r="AS97" s="93">
        <v>0</v>
      </c>
      <c r="AT97" s="94">
        <f>ROUND(SUM(AV97:AW97),2)</f>
        <v>0</v>
      </c>
      <c r="AU97" s="95">
        <f>'03 - Rekonštrukcia dažďov...'!P134</f>
        <v>0</v>
      </c>
      <c r="AV97" s="94">
        <f>'03 - Rekonštrukcia dažďov...'!J35</f>
        <v>0</v>
      </c>
      <c r="AW97" s="94">
        <f>'03 - Rekonštrukcia dažďov...'!J36</f>
        <v>0</v>
      </c>
      <c r="AX97" s="94">
        <f>'03 - Rekonštrukcia dažďov...'!J37</f>
        <v>0</v>
      </c>
      <c r="AY97" s="94">
        <f>'03 - Rekonštrukcia dažďov...'!J38</f>
        <v>0</v>
      </c>
      <c r="AZ97" s="94">
        <f>'03 - Rekonštrukcia dažďov...'!F35</f>
        <v>0</v>
      </c>
      <c r="BA97" s="94">
        <f>'03 - Rekonštrukcia dažďov...'!F36</f>
        <v>0</v>
      </c>
      <c r="BB97" s="94">
        <f>'03 - Rekonštrukcia dažďov...'!F37</f>
        <v>0</v>
      </c>
      <c r="BC97" s="94">
        <f>'03 - Rekonštrukcia dažďov...'!F38</f>
        <v>0</v>
      </c>
      <c r="BD97" s="96">
        <f>'03 - Rekonštrukcia dažďov...'!F39</f>
        <v>0</v>
      </c>
      <c r="BT97" s="92" t="s">
        <v>83</v>
      </c>
      <c r="BV97" s="92" t="s">
        <v>77</v>
      </c>
      <c r="BW97" s="92" t="s">
        <v>90</v>
      </c>
      <c r="BX97" s="92" t="s">
        <v>3</v>
      </c>
      <c r="CL97" s="92"/>
      <c r="CM97" s="92" t="s">
        <v>75</v>
      </c>
    </row>
    <row r="98" spans="1:91">
      <c r="B98" s="19"/>
      <c r="AR98" s="19"/>
    </row>
    <row r="99" spans="1:91" s="33" customFormat="1" ht="30" customHeight="1">
      <c r="B99" s="34"/>
      <c r="C99" s="72" t="s">
        <v>91</v>
      </c>
      <c r="AG99" s="252">
        <f>ROUND(SUM(AG100:AG103), 2)</f>
        <v>0</v>
      </c>
      <c r="AH99" s="252"/>
      <c r="AI99" s="252"/>
      <c r="AJ99" s="252"/>
      <c r="AK99" s="252"/>
      <c r="AL99" s="252"/>
      <c r="AM99" s="252"/>
      <c r="AN99" s="252">
        <f>ROUND(SUM(AN100:AN103), 2)</f>
        <v>0</v>
      </c>
      <c r="AO99" s="252"/>
      <c r="AP99" s="252"/>
      <c r="AQ99" s="97"/>
      <c r="AR99" s="34"/>
      <c r="AS99" s="66" t="s">
        <v>92</v>
      </c>
      <c r="AT99" s="67" t="s">
        <v>93</v>
      </c>
      <c r="AU99" s="67" t="s">
        <v>39</v>
      </c>
      <c r="AV99" s="68" t="s">
        <v>62</v>
      </c>
    </row>
    <row r="100" spans="1:91" s="33" customFormat="1" ht="19.899999999999999" customHeight="1">
      <c r="B100" s="34"/>
      <c r="D100" s="255" t="s">
        <v>94</v>
      </c>
      <c r="E100" s="255"/>
      <c r="F100" s="255"/>
      <c r="G100" s="255"/>
      <c r="H100" s="255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G100" s="256">
        <f>ROUND(AG94 * AS100, 2)</f>
        <v>0</v>
      </c>
      <c r="AH100" s="256"/>
      <c r="AI100" s="256"/>
      <c r="AJ100" s="256"/>
      <c r="AK100" s="256"/>
      <c r="AL100" s="256"/>
      <c r="AM100" s="256"/>
      <c r="AN100" s="257">
        <f>ROUND(AG100 + AV100, 2)</f>
        <v>0</v>
      </c>
      <c r="AO100" s="257"/>
      <c r="AP100" s="257"/>
      <c r="AR100" s="34"/>
      <c r="AS100" s="99">
        <v>0</v>
      </c>
      <c r="AT100" s="100" t="s">
        <v>95</v>
      </c>
      <c r="AU100" s="100" t="s">
        <v>40</v>
      </c>
      <c r="AV100" s="101">
        <f>ROUND(IF(AU100="základná",AG100*L32,IF(AU100="znížená",AG100*L33,0)), 2)</f>
        <v>0</v>
      </c>
      <c r="BV100" s="16" t="s">
        <v>96</v>
      </c>
      <c r="BY100" s="102">
        <f>IF(AU100="základná",AV100,0)</f>
        <v>0</v>
      </c>
      <c r="BZ100" s="102">
        <f>IF(AU100="znížená",AV100,0)</f>
        <v>0</v>
      </c>
      <c r="CA100" s="102">
        <v>0</v>
      </c>
      <c r="CB100" s="102">
        <v>0</v>
      </c>
      <c r="CC100" s="102">
        <v>0</v>
      </c>
      <c r="CD100" s="102">
        <f>IF(AU100="základná",AG100,0)</f>
        <v>0</v>
      </c>
      <c r="CE100" s="102">
        <f>IF(AU100="znížená",AG100,0)</f>
        <v>0</v>
      </c>
      <c r="CF100" s="102">
        <f>IF(AU100="zákl. prenesená",AG100,0)</f>
        <v>0</v>
      </c>
      <c r="CG100" s="102">
        <f>IF(AU100="zníž. prenesená",AG100,0)</f>
        <v>0</v>
      </c>
      <c r="CH100" s="102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>x</v>
      </c>
    </row>
    <row r="101" spans="1:91" s="33" customFormat="1" ht="19.899999999999999" customHeight="1">
      <c r="B101" s="34"/>
      <c r="D101" s="258" t="s">
        <v>97</v>
      </c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G101" s="256">
        <f>ROUND(AG94 * AS101, 2)</f>
        <v>0</v>
      </c>
      <c r="AH101" s="256"/>
      <c r="AI101" s="256"/>
      <c r="AJ101" s="256"/>
      <c r="AK101" s="256"/>
      <c r="AL101" s="256"/>
      <c r="AM101" s="256"/>
      <c r="AN101" s="257">
        <f>ROUND(AG101 + AV101, 2)</f>
        <v>0</v>
      </c>
      <c r="AO101" s="257"/>
      <c r="AP101" s="257"/>
      <c r="AR101" s="34"/>
      <c r="AS101" s="99">
        <v>0</v>
      </c>
      <c r="AT101" s="100" t="s">
        <v>95</v>
      </c>
      <c r="AU101" s="100" t="s">
        <v>40</v>
      </c>
      <c r="AV101" s="101">
        <f>ROUND(IF(AU101="základná",AG101*L32,IF(AU101="znížená",AG101*L33,0)), 2)</f>
        <v>0</v>
      </c>
      <c r="BV101" s="16" t="s">
        <v>98</v>
      </c>
      <c r="BY101" s="102">
        <f>IF(AU101="základná",AV101,0)</f>
        <v>0</v>
      </c>
      <c r="BZ101" s="102">
        <f>IF(AU101="znížená",AV101,0)</f>
        <v>0</v>
      </c>
      <c r="CA101" s="102">
        <v>0</v>
      </c>
      <c r="CB101" s="102">
        <v>0</v>
      </c>
      <c r="CC101" s="102">
        <v>0</v>
      </c>
      <c r="CD101" s="102">
        <f>IF(AU101="základná",AG101,0)</f>
        <v>0</v>
      </c>
      <c r="CE101" s="102">
        <f>IF(AU101="znížená",AG101,0)</f>
        <v>0</v>
      </c>
      <c r="CF101" s="102">
        <f>IF(AU101="zákl. prenesená",AG101,0)</f>
        <v>0</v>
      </c>
      <c r="CG101" s="102">
        <f>IF(AU101="zníž. prenesená",AG101,0)</f>
        <v>0</v>
      </c>
      <c r="CH101" s="102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pans="1:91" s="33" customFormat="1" ht="19.899999999999999" customHeight="1">
      <c r="B102" s="34"/>
      <c r="D102" s="258" t="s">
        <v>97</v>
      </c>
      <c r="E102" s="258"/>
      <c r="F102" s="258"/>
      <c r="G102" s="258"/>
      <c r="H102" s="258"/>
      <c r="I102" s="258"/>
      <c r="J102" s="258"/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G102" s="256">
        <f>ROUND(AG94 * AS102, 2)</f>
        <v>0</v>
      </c>
      <c r="AH102" s="256"/>
      <c r="AI102" s="256"/>
      <c r="AJ102" s="256"/>
      <c r="AK102" s="256"/>
      <c r="AL102" s="256"/>
      <c r="AM102" s="256"/>
      <c r="AN102" s="257">
        <f>ROUND(AG102 + AV102, 2)</f>
        <v>0</v>
      </c>
      <c r="AO102" s="257"/>
      <c r="AP102" s="257"/>
      <c r="AR102" s="34"/>
      <c r="AS102" s="99">
        <v>0</v>
      </c>
      <c r="AT102" s="100" t="s">
        <v>95</v>
      </c>
      <c r="AU102" s="100" t="s">
        <v>40</v>
      </c>
      <c r="AV102" s="101">
        <f>ROUND(IF(AU102="základná",AG102*L32,IF(AU102="znížená",AG102*L33,0)), 2)</f>
        <v>0</v>
      </c>
      <c r="BV102" s="16" t="s">
        <v>98</v>
      </c>
      <c r="BY102" s="102">
        <f>IF(AU102="základná",AV102,0)</f>
        <v>0</v>
      </c>
      <c r="BZ102" s="102">
        <f>IF(AU102="znížená",AV102,0)</f>
        <v>0</v>
      </c>
      <c r="CA102" s="102">
        <v>0</v>
      </c>
      <c r="CB102" s="102">
        <v>0</v>
      </c>
      <c r="CC102" s="102">
        <v>0</v>
      </c>
      <c r="CD102" s="102">
        <f>IF(AU102="základná",AG102,0)</f>
        <v>0</v>
      </c>
      <c r="CE102" s="102">
        <f>IF(AU102="znížená",AG102,0)</f>
        <v>0</v>
      </c>
      <c r="CF102" s="102">
        <f>IF(AU102="zákl. prenesená",AG102,0)</f>
        <v>0</v>
      </c>
      <c r="CG102" s="102">
        <f>IF(AU102="zníž. prenesená",AG102,0)</f>
        <v>0</v>
      </c>
      <c r="CH102" s="102">
        <f>IF(AU102="nulová",AG102,0)</f>
        <v>0</v>
      </c>
      <c r="CI102" s="16">
        <f>IF(AU102="základná",1,IF(AU102="znížená",2,IF(AU102="zákl. prenesená",4,IF(AU102="zníž. prenesená",5,3))))</f>
        <v>1</v>
      </c>
      <c r="CJ102" s="16">
        <f>IF(AT102="stavebná časť",1,IF(AT102="investičná časť",2,3))</f>
        <v>1</v>
      </c>
      <c r="CK102" s="16" t="str">
        <f>IF(D102="Vyplň vlastné","","x")</f>
        <v/>
      </c>
    </row>
    <row r="103" spans="1:91" s="33" customFormat="1" ht="19.899999999999999" customHeight="1">
      <c r="B103" s="34"/>
      <c r="D103" s="258" t="s">
        <v>97</v>
      </c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8"/>
      <c r="S103" s="258"/>
      <c r="T103" s="258"/>
      <c r="U103" s="258"/>
      <c r="V103" s="258"/>
      <c r="W103" s="258"/>
      <c r="X103" s="258"/>
      <c r="Y103" s="258"/>
      <c r="Z103" s="258"/>
      <c r="AA103" s="258"/>
      <c r="AB103" s="258"/>
      <c r="AG103" s="256">
        <f>ROUND(AG94 * AS103, 2)</f>
        <v>0</v>
      </c>
      <c r="AH103" s="256"/>
      <c r="AI103" s="256"/>
      <c r="AJ103" s="256"/>
      <c r="AK103" s="256"/>
      <c r="AL103" s="256"/>
      <c r="AM103" s="256"/>
      <c r="AN103" s="257">
        <f>ROUND(AG103 + AV103, 2)</f>
        <v>0</v>
      </c>
      <c r="AO103" s="257"/>
      <c r="AP103" s="257"/>
      <c r="AR103" s="34"/>
      <c r="AS103" s="103">
        <v>0</v>
      </c>
      <c r="AT103" s="104" t="s">
        <v>95</v>
      </c>
      <c r="AU103" s="104" t="s">
        <v>40</v>
      </c>
      <c r="AV103" s="105">
        <f>ROUND(IF(AU103="základná",AG103*L32,IF(AU103="znížená",AG103*L33,0)), 2)</f>
        <v>0</v>
      </c>
      <c r="BV103" s="16" t="s">
        <v>98</v>
      </c>
      <c r="BY103" s="102">
        <f>IF(AU103="základná",AV103,0)</f>
        <v>0</v>
      </c>
      <c r="BZ103" s="102">
        <f>IF(AU103="znížená",AV103,0)</f>
        <v>0</v>
      </c>
      <c r="CA103" s="102">
        <v>0</v>
      </c>
      <c r="CB103" s="102">
        <v>0</v>
      </c>
      <c r="CC103" s="102">
        <v>0</v>
      </c>
      <c r="CD103" s="102">
        <f>IF(AU103="základná",AG103,0)</f>
        <v>0</v>
      </c>
      <c r="CE103" s="102">
        <f>IF(AU103="znížená",AG103,0)</f>
        <v>0</v>
      </c>
      <c r="CF103" s="102">
        <f>IF(AU103="zákl. prenesená",AG103,0)</f>
        <v>0</v>
      </c>
      <c r="CG103" s="102">
        <f>IF(AU103="zníž. prenesená",AG103,0)</f>
        <v>0</v>
      </c>
      <c r="CH103" s="102">
        <f>IF(AU103="nulová",AG103,0)</f>
        <v>0</v>
      </c>
      <c r="CI103" s="16">
        <f>IF(AU103="základná",1,IF(AU103="znížená",2,IF(AU103="zákl. prenesená",4,IF(AU103="zníž. prenesená",5,3))))</f>
        <v>1</v>
      </c>
      <c r="CJ103" s="16">
        <f>IF(AT103="stavebná časť",1,IF(AT103="investičná časť",2,3))</f>
        <v>1</v>
      </c>
      <c r="CK103" s="16" t="str">
        <f>IF(D103="Vyplň vlastné","","x")</f>
        <v/>
      </c>
    </row>
    <row r="104" spans="1:91" s="33" customFormat="1" ht="10.9" customHeight="1">
      <c r="B104" s="34"/>
      <c r="AR104" s="34"/>
    </row>
    <row r="105" spans="1:91" s="33" customFormat="1" ht="30" customHeight="1">
      <c r="B105" s="34"/>
      <c r="C105" s="106" t="s">
        <v>99</v>
      </c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259">
        <f>ROUND(AG94 + AG99, 2)</f>
        <v>0</v>
      </c>
      <c r="AH105" s="259"/>
      <c r="AI105" s="259"/>
      <c r="AJ105" s="259"/>
      <c r="AK105" s="259"/>
      <c r="AL105" s="259"/>
      <c r="AM105" s="259"/>
      <c r="AN105" s="259">
        <f>ROUND(AN94 + AN99, 2)</f>
        <v>0</v>
      </c>
      <c r="AO105" s="259"/>
      <c r="AP105" s="259"/>
      <c r="AQ105" s="107"/>
      <c r="AR105" s="34"/>
    </row>
    <row r="106" spans="1:91" s="33" customFormat="1" ht="6.95" customHeight="1"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34"/>
    </row>
  </sheetData>
  <mergeCells count="68">
    <mergeCell ref="D103:AB103"/>
    <mergeCell ref="AG103:AM103"/>
    <mergeCell ref="AN103:AP103"/>
    <mergeCell ref="AG105:AM105"/>
    <mergeCell ref="AN105:AP105"/>
    <mergeCell ref="D101:AB101"/>
    <mergeCell ref="AG101:AM101"/>
    <mergeCell ref="AN101:AP101"/>
    <mergeCell ref="D102:AB102"/>
    <mergeCell ref="AG102:AM102"/>
    <mergeCell ref="AN102:AP102"/>
    <mergeCell ref="AG99:AM99"/>
    <mergeCell ref="AN99:AP99"/>
    <mergeCell ref="D100:AB100"/>
    <mergeCell ref="AG100:AM100"/>
    <mergeCell ref="AN100:AP100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L35:P35"/>
    <mergeCell ref="W35:AE35"/>
    <mergeCell ref="AK35:AO35"/>
    <mergeCell ref="L36:P36"/>
    <mergeCell ref="W36:AE36"/>
    <mergeCell ref="AK36:AO36"/>
    <mergeCell ref="W33:AE33"/>
    <mergeCell ref="AK33:AO33"/>
    <mergeCell ref="L34:P34"/>
    <mergeCell ref="W34:AE34"/>
    <mergeCell ref="AK34:AO34"/>
    <mergeCell ref="AR2:BE2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P31"/>
    <mergeCell ref="W31:AE31"/>
    <mergeCell ref="AK31:AO31"/>
    <mergeCell ref="L32:P32"/>
    <mergeCell ref="W32:AE32"/>
    <mergeCell ref="AK32:AO32"/>
    <mergeCell ref="L33:P33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"základná,znížená,nulová"</formula1>
      <formula2>0</formula2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časť,technologická časť,investičná časť"</formula1>
      <formula2>0</formula2>
    </dataValidation>
  </dataValidations>
  <hyperlinks>
    <hyperlink ref="A95" location="'01 - ASR'!C2" display="/" xr:uid="{00000000-0004-0000-0000-000000000000}"/>
    <hyperlink ref="A96" location="'02 - Spevnené plochy - re...'!C2" display="/" xr:uid="{00000000-0004-0000-0000-000001000000}"/>
    <hyperlink ref="A97" location="'03 - Rekonštrukcia dažďov...'!C2" display="/" xr:uid="{00000000-0004-0000-0000-000002000000}"/>
  </hyperlinks>
  <pageMargins left="0.39374999999999999" right="0.39374999999999999" top="0.39374999999999999" bottom="0.39374999999999999" header="0.511811023622047" footer="0"/>
  <pageSetup paperSize="9" scale="75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8"/>
  <sheetViews>
    <sheetView showGridLines="0" tabSelected="1" view="pageBreakPreview" topLeftCell="A163" zoomScale="85" zoomScaleNormal="100" zoomScalePageLayoutView="85" workbookViewId="0">
      <selection activeCell="F170" sqref="F170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56" ht="36.950000000000003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84</v>
      </c>
      <c r="AZ2" s="109" t="s">
        <v>100</v>
      </c>
      <c r="BA2" s="109" t="s">
        <v>101</v>
      </c>
      <c r="BB2" s="109"/>
      <c r="BC2" s="109" t="s">
        <v>102</v>
      </c>
      <c r="BD2" s="109" t="s">
        <v>103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  <c r="AZ3" s="109" t="s">
        <v>104</v>
      </c>
      <c r="BA3" s="109" t="s">
        <v>105</v>
      </c>
      <c r="BB3" s="109"/>
      <c r="BC3" s="109" t="s">
        <v>106</v>
      </c>
      <c r="BD3" s="109" t="s">
        <v>103</v>
      </c>
    </row>
    <row r="4" spans="2:56" ht="24.95" customHeight="1">
      <c r="B4" s="19"/>
      <c r="D4" s="20" t="s">
        <v>107</v>
      </c>
      <c r="L4" s="19"/>
      <c r="M4" s="110" t="s">
        <v>8</v>
      </c>
      <c r="AT4" s="16" t="s">
        <v>2</v>
      </c>
    </row>
    <row r="5" spans="2:56" ht="6.95" customHeight="1">
      <c r="B5" s="19"/>
      <c r="L5" s="19"/>
    </row>
    <row r="6" spans="2:56" ht="12" customHeight="1">
      <c r="B6" s="19"/>
      <c r="D6" s="26" t="s">
        <v>13</v>
      </c>
      <c r="L6" s="19"/>
    </row>
    <row r="7" spans="2:56" ht="26.25" customHeight="1">
      <c r="B7" s="19"/>
      <c r="E7" s="260" t="str">
        <f>'Rekapitulácia stavby'!K6</f>
        <v>Rekonštr. dažď. kanal. a spevn. plochy s odvodnením za skladom prev. mater. MH, depo Jurajov dvor.</v>
      </c>
      <c r="F7" s="260"/>
      <c r="G7" s="260"/>
      <c r="H7" s="260"/>
      <c r="L7" s="19"/>
    </row>
    <row r="8" spans="2:56" s="33" customFormat="1" ht="12" customHeight="1">
      <c r="B8" s="34"/>
      <c r="D8" s="26" t="s">
        <v>108</v>
      </c>
      <c r="L8" s="34"/>
    </row>
    <row r="9" spans="2:56" s="33" customFormat="1" ht="16.5" customHeight="1">
      <c r="B9" s="34"/>
      <c r="E9" s="243" t="s">
        <v>109</v>
      </c>
      <c r="F9" s="243"/>
      <c r="G9" s="243"/>
      <c r="H9" s="243"/>
      <c r="L9" s="34"/>
    </row>
    <row r="10" spans="2:56" s="33" customFormat="1">
      <c r="B10" s="34"/>
      <c r="L10" s="34"/>
    </row>
    <row r="11" spans="2:56" s="33" customFormat="1" ht="12" customHeight="1">
      <c r="B11" s="34"/>
      <c r="D11" s="26" t="s">
        <v>15</v>
      </c>
      <c r="F11" s="24"/>
      <c r="I11" s="26" t="s">
        <v>16</v>
      </c>
      <c r="J11" s="24"/>
      <c r="L11" s="34"/>
    </row>
    <row r="12" spans="2:56" s="33" customFormat="1" ht="12" customHeight="1">
      <c r="B12" s="34"/>
      <c r="D12" s="26" t="s">
        <v>17</v>
      </c>
      <c r="F12" s="24" t="s">
        <v>18</v>
      </c>
      <c r="I12" s="26" t="s">
        <v>19</v>
      </c>
      <c r="J12" s="60" t="str">
        <f>'Rekapitulácia stavby'!AN8</f>
        <v>21. 8. 2024</v>
      </c>
      <c r="L12" s="34"/>
    </row>
    <row r="13" spans="2:56" s="33" customFormat="1" ht="10.9" customHeight="1">
      <c r="B13" s="34"/>
      <c r="L13" s="34"/>
    </row>
    <row r="14" spans="2:56" s="33" customFormat="1" ht="12" customHeight="1">
      <c r="B14" s="34"/>
      <c r="D14" s="26" t="s">
        <v>21</v>
      </c>
      <c r="I14" s="26" t="s">
        <v>22</v>
      </c>
      <c r="J14" s="24"/>
      <c r="L14" s="34"/>
    </row>
    <row r="15" spans="2:56" s="33" customFormat="1" ht="18" customHeight="1">
      <c r="B15" s="34"/>
      <c r="E15" s="24" t="s">
        <v>23</v>
      </c>
      <c r="I15" s="26" t="s">
        <v>24</v>
      </c>
      <c r="J15" s="24"/>
      <c r="L15" s="34"/>
    </row>
    <row r="16" spans="2:56" s="33" customFormat="1" ht="6.95" customHeight="1">
      <c r="B16" s="34"/>
      <c r="L16" s="34"/>
    </row>
    <row r="17" spans="2:12" s="33" customFormat="1" ht="12" customHeight="1">
      <c r="B17" s="34"/>
      <c r="D17" s="26" t="s">
        <v>25</v>
      </c>
      <c r="I17" s="26" t="s">
        <v>22</v>
      </c>
      <c r="J17" s="27" t="str">
        <f>'Rekapitulácia stavby'!AN13</f>
        <v>Vyplň údaj</v>
      </c>
      <c r="L17" s="34"/>
    </row>
    <row r="18" spans="2:12" s="33" customFormat="1" ht="18" customHeight="1">
      <c r="B18" s="34"/>
      <c r="E18" s="261" t="str">
        <f>'Rekapitulácia stavby'!E14</f>
        <v>Vyplň údaj</v>
      </c>
      <c r="F18" s="261"/>
      <c r="G18" s="261"/>
      <c r="H18" s="261"/>
      <c r="I18" s="26" t="s">
        <v>24</v>
      </c>
      <c r="J18" s="27" t="str">
        <f>'Rekapitulácia stavby'!AN14</f>
        <v>Vyplň údaj</v>
      </c>
      <c r="L18" s="34"/>
    </row>
    <row r="19" spans="2:12" s="33" customFormat="1" ht="6.95" customHeight="1">
      <c r="B19" s="34"/>
      <c r="L19" s="34"/>
    </row>
    <row r="20" spans="2:12" s="33" customFormat="1" ht="12" customHeight="1">
      <c r="B20" s="34"/>
      <c r="D20" s="26" t="s">
        <v>27</v>
      </c>
      <c r="I20" s="26" t="s">
        <v>22</v>
      </c>
      <c r="J20" s="24"/>
      <c r="L20" s="34"/>
    </row>
    <row r="21" spans="2:12" s="33" customFormat="1" ht="18" customHeight="1">
      <c r="B21" s="34"/>
      <c r="E21" s="24" t="s">
        <v>28</v>
      </c>
      <c r="I21" s="26" t="s">
        <v>24</v>
      </c>
      <c r="J21" s="24"/>
      <c r="L21" s="34"/>
    </row>
    <row r="22" spans="2:12" s="33" customFormat="1" ht="6.95" customHeight="1">
      <c r="B22" s="34"/>
      <c r="L22" s="34"/>
    </row>
    <row r="23" spans="2:12" s="33" customFormat="1" ht="12" customHeight="1">
      <c r="B23" s="34"/>
      <c r="D23" s="26" t="s">
        <v>30</v>
      </c>
      <c r="I23" s="26" t="s">
        <v>22</v>
      </c>
      <c r="J23" s="24" t="str">
        <f>IF('Rekapitulácia stavby'!AN19="","",'Rekapitulácia stavby'!AN19)</f>
        <v/>
      </c>
      <c r="L23" s="34"/>
    </row>
    <row r="24" spans="2:12" s="33" customFormat="1" ht="18" customHeight="1">
      <c r="B24" s="34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34"/>
    </row>
    <row r="25" spans="2:12" s="33" customFormat="1" ht="6.95" customHeight="1">
      <c r="B25" s="34"/>
      <c r="L25" s="34"/>
    </row>
    <row r="26" spans="2:12" s="33" customFormat="1" ht="12" customHeight="1">
      <c r="B26" s="34"/>
      <c r="D26" s="26" t="s">
        <v>32</v>
      </c>
      <c r="L26" s="34"/>
    </row>
    <row r="27" spans="2:12" s="111" customFormat="1" ht="16.5" customHeight="1">
      <c r="B27" s="112"/>
      <c r="E27" s="9"/>
      <c r="F27" s="9"/>
      <c r="G27" s="9"/>
      <c r="H27" s="9"/>
      <c r="L27" s="112"/>
    </row>
    <row r="28" spans="2:12" s="33" customFormat="1" ht="6.95" customHeight="1">
      <c r="B28" s="34"/>
      <c r="L28" s="34"/>
    </row>
    <row r="29" spans="2:12" s="33" customFormat="1" ht="6.95" customHeight="1">
      <c r="B29" s="34"/>
      <c r="D29" s="61"/>
      <c r="E29" s="61"/>
      <c r="F29" s="61"/>
      <c r="G29" s="61"/>
      <c r="H29" s="61"/>
      <c r="I29" s="61"/>
      <c r="J29" s="61"/>
      <c r="K29" s="61"/>
      <c r="L29" s="34"/>
    </row>
    <row r="30" spans="2:12" s="33" customFormat="1" ht="14.45" customHeight="1">
      <c r="B30" s="34"/>
      <c r="D30" s="24" t="s">
        <v>110</v>
      </c>
      <c r="J30" s="32">
        <f>J96</f>
        <v>0</v>
      </c>
      <c r="L30" s="34"/>
    </row>
    <row r="31" spans="2:12" s="33" customFormat="1" ht="14.45" customHeight="1">
      <c r="B31" s="34"/>
      <c r="D31" s="31" t="s">
        <v>94</v>
      </c>
      <c r="J31" s="32">
        <f>J106</f>
        <v>0</v>
      </c>
      <c r="L31" s="34"/>
    </row>
    <row r="32" spans="2:12" s="33" customFormat="1" ht="25.5" customHeight="1">
      <c r="B32" s="34"/>
      <c r="D32" s="113" t="s">
        <v>35</v>
      </c>
      <c r="J32" s="74">
        <f>ROUND(J30 + J31, 2)</f>
        <v>0</v>
      </c>
      <c r="L32" s="34"/>
    </row>
    <row r="33" spans="2:12" s="33" customFormat="1" ht="6.95" customHeight="1">
      <c r="B33" s="34"/>
      <c r="D33" s="61"/>
      <c r="E33" s="61"/>
      <c r="F33" s="61"/>
      <c r="G33" s="61"/>
      <c r="H33" s="61"/>
      <c r="I33" s="61"/>
      <c r="J33" s="61"/>
      <c r="K33" s="61"/>
      <c r="L33" s="34"/>
    </row>
    <row r="34" spans="2:12" s="33" customFormat="1" ht="14.45" customHeight="1">
      <c r="B34" s="34"/>
      <c r="F34" s="37" t="s">
        <v>37</v>
      </c>
      <c r="I34" s="37" t="s">
        <v>36</v>
      </c>
      <c r="J34" s="37" t="s">
        <v>38</v>
      </c>
      <c r="L34" s="34"/>
    </row>
    <row r="35" spans="2:12" s="33" customFormat="1" ht="14.45" customHeight="1">
      <c r="B35" s="34"/>
      <c r="D35" s="114" t="s">
        <v>39</v>
      </c>
      <c r="E35" s="40" t="s">
        <v>40</v>
      </c>
      <c r="F35" s="115">
        <f>ROUND((SUM(BE106:BE113) + SUM(BE133:BE173)),  2)</f>
        <v>0</v>
      </c>
      <c r="G35" s="116"/>
      <c r="H35" s="116"/>
      <c r="I35" s="117">
        <v>0.2</v>
      </c>
      <c r="J35" s="115">
        <f>ROUND(((SUM(BE106:BE113) + SUM(BE133:BE173))*I35),  2)</f>
        <v>0</v>
      </c>
      <c r="L35" s="34"/>
    </row>
    <row r="36" spans="2:12" s="33" customFormat="1" ht="14.45" customHeight="1">
      <c r="B36" s="34"/>
      <c r="E36" s="40" t="s">
        <v>41</v>
      </c>
      <c r="F36" s="115">
        <f>ROUND((SUM(BF106:BF113) + SUM(BF133:BF173)),  2)</f>
        <v>0</v>
      </c>
      <c r="G36" s="116"/>
      <c r="H36" s="116"/>
      <c r="I36" s="117">
        <v>0.2</v>
      </c>
      <c r="J36" s="115">
        <f>ROUND(((SUM(BF106:BF113) + SUM(BF133:BF173))*I36),  2)</f>
        <v>0</v>
      </c>
      <c r="L36" s="34"/>
    </row>
    <row r="37" spans="2:12" s="33" customFormat="1" ht="14.45" hidden="1" customHeight="1">
      <c r="B37" s="34"/>
      <c r="E37" s="26" t="s">
        <v>42</v>
      </c>
      <c r="F37" s="118">
        <f>ROUND((SUM(BG106:BG113) + SUM(BG133:BG173)),  2)</f>
        <v>0</v>
      </c>
      <c r="I37" s="119">
        <v>0.2</v>
      </c>
      <c r="J37" s="118">
        <f>0</f>
        <v>0</v>
      </c>
      <c r="L37" s="34"/>
    </row>
    <row r="38" spans="2:12" s="33" customFormat="1" ht="14.45" hidden="1" customHeight="1">
      <c r="B38" s="34"/>
      <c r="E38" s="26" t="s">
        <v>43</v>
      </c>
      <c r="F38" s="118">
        <f>ROUND((SUM(BH106:BH113) + SUM(BH133:BH173)),  2)</f>
        <v>0</v>
      </c>
      <c r="I38" s="119">
        <v>0.2</v>
      </c>
      <c r="J38" s="118">
        <f>0</f>
        <v>0</v>
      </c>
      <c r="L38" s="34"/>
    </row>
    <row r="39" spans="2:12" s="33" customFormat="1" ht="14.45" hidden="1" customHeight="1">
      <c r="B39" s="34"/>
      <c r="E39" s="40" t="s">
        <v>44</v>
      </c>
      <c r="F39" s="115">
        <f>ROUND((SUM(BI106:BI113) + SUM(BI133:BI173)),  2)</f>
        <v>0</v>
      </c>
      <c r="G39" s="116"/>
      <c r="H39" s="116"/>
      <c r="I39" s="117">
        <v>0</v>
      </c>
      <c r="J39" s="115">
        <f>0</f>
        <v>0</v>
      </c>
      <c r="L39" s="34"/>
    </row>
    <row r="40" spans="2:12" s="33" customFormat="1" ht="6.95" customHeight="1">
      <c r="B40" s="34"/>
      <c r="L40" s="34"/>
    </row>
    <row r="41" spans="2:12" s="33" customFormat="1" ht="25.5" customHeight="1">
      <c r="B41" s="34"/>
      <c r="C41" s="107"/>
      <c r="D41" s="120" t="s">
        <v>45</v>
      </c>
      <c r="E41" s="64"/>
      <c r="F41" s="64"/>
      <c r="G41" s="121" t="s">
        <v>46</v>
      </c>
      <c r="H41" s="122" t="s">
        <v>47</v>
      </c>
      <c r="I41" s="64"/>
      <c r="J41" s="123">
        <f>SUM(J32:J39)</f>
        <v>0</v>
      </c>
      <c r="K41" s="124"/>
      <c r="L41" s="34"/>
    </row>
    <row r="42" spans="2:12" s="33" customFormat="1" ht="14.45" customHeight="1">
      <c r="B42" s="34"/>
      <c r="L42" s="34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33" customFormat="1" ht="14.45" customHeight="1">
      <c r="B50" s="34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34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33" customFormat="1" ht="12.75">
      <c r="B61" s="34"/>
      <c r="D61" s="49" t="s">
        <v>50</v>
      </c>
      <c r="E61" s="36"/>
      <c r="F61" s="125" t="s">
        <v>51</v>
      </c>
      <c r="G61" s="49" t="s">
        <v>50</v>
      </c>
      <c r="H61" s="36"/>
      <c r="I61" s="36"/>
      <c r="J61" s="126" t="s">
        <v>51</v>
      </c>
      <c r="K61" s="36"/>
      <c r="L61" s="34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33" customFormat="1" ht="12.75">
      <c r="B65" s="34"/>
      <c r="D65" s="47" t="s">
        <v>52</v>
      </c>
      <c r="E65" s="48"/>
      <c r="F65" s="48"/>
      <c r="G65" s="47" t="s">
        <v>53</v>
      </c>
      <c r="H65" s="48"/>
      <c r="I65" s="48"/>
      <c r="J65" s="48"/>
      <c r="K65" s="48"/>
      <c r="L65" s="34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33" customFormat="1" ht="12.75">
      <c r="B76" s="34"/>
      <c r="D76" s="49" t="s">
        <v>50</v>
      </c>
      <c r="E76" s="36"/>
      <c r="F76" s="125" t="s">
        <v>51</v>
      </c>
      <c r="G76" s="49" t="s">
        <v>50</v>
      </c>
      <c r="H76" s="36"/>
      <c r="I76" s="36"/>
      <c r="J76" s="126" t="s">
        <v>51</v>
      </c>
      <c r="K76" s="36"/>
      <c r="L76" s="34"/>
    </row>
    <row r="77" spans="2:12" s="33" customFormat="1" ht="14.45" customHeight="1"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34"/>
    </row>
    <row r="81" spans="2:47" s="33" customFormat="1" ht="6.95" customHeight="1"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34"/>
    </row>
    <row r="82" spans="2:47" s="33" customFormat="1" ht="24.95" customHeight="1">
      <c r="B82" s="34"/>
      <c r="C82" s="20" t="s">
        <v>111</v>
      </c>
      <c r="L82" s="34"/>
    </row>
    <row r="83" spans="2:47" s="33" customFormat="1" ht="6.95" customHeight="1">
      <c r="B83" s="34"/>
      <c r="L83" s="34"/>
    </row>
    <row r="84" spans="2:47" s="33" customFormat="1" ht="12" customHeight="1">
      <c r="B84" s="34"/>
      <c r="C84" s="26" t="s">
        <v>13</v>
      </c>
      <c r="L84" s="34"/>
    </row>
    <row r="85" spans="2:47" s="33" customFormat="1" ht="26.25" customHeight="1">
      <c r="B85" s="34"/>
      <c r="E85" s="260" t="str">
        <f>E7</f>
        <v>Rekonštr. dažď. kanal. a spevn. plochy s odvodnením za skladom prev. mater. MH, depo Jurajov dvor.</v>
      </c>
      <c r="F85" s="260"/>
      <c r="G85" s="260"/>
      <c r="H85" s="260"/>
      <c r="L85" s="34"/>
    </row>
    <row r="86" spans="2:47" s="33" customFormat="1" ht="12" customHeight="1">
      <c r="B86" s="34"/>
      <c r="C86" s="26" t="s">
        <v>108</v>
      </c>
      <c r="L86" s="34"/>
    </row>
    <row r="87" spans="2:47" s="33" customFormat="1" ht="16.5" customHeight="1">
      <c r="B87" s="34"/>
      <c r="E87" s="243" t="str">
        <f>E9</f>
        <v>01 - ASR</v>
      </c>
      <c r="F87" s="243"/>
      <c r="G87" s="243"/>
      <c r="H87" s="243"/>
      <c r="L87" s="34"/>
    </row>
    <row r="88" spans="2:47" s="33" customFormat="1" ht="6.95" customHeight="1">
      <c r="B88" s="34"/>
      <c r="L88" s="34"/>
    </row>
    <row r="89" spans="2:47" s="33" customFormat="1" ht="12" customHeight="1">
      <c r="B89" s="34"/>
      <c r="C89" s="26" t="s">
        <v>17</v>
      </c>
      <c r="F89" s="24" t="str">
        <f>F12</f>
        <v>Bratislava</v>
      </c>
      <c r="I89" s="26" t="s">
        <v>19</v>
      </c>
      <c r="J89" s="60" t="str">
        <f>IF(J12="","",J12)</f>
        <v>21. 8. 2024</v>
      </c>
      <c r="L89" s="34"/>
    </row>
    <row r="90" spans="2:47" s="33" customFormat="1" ht="6.95" customHeight="1">
      <c r="B90" s="34"/>
      <c r="L90" s="34"/>
    </row>
    <row r="91" spans="2:47" s="33" customFormat="1" ht="15.2" customHeight="1">
      <c r="B91" s="34"/>
      <c r="C91" s="26" t="s">
        <v>21</v>
      </c>
      <c r="F91" s="24" t="str">
        <f>E15</f>
        <v>Dopravný podnik Bratislava, a. s.,</v>
      </c>
      <c r="I91" s="26" t="s">
        <v>27</v>
      </c>
      <c r="J91" s="29" t="str">
        <f>E21</f>
        <v>CITYPROJEKT, s.r.o.,</v>
      </c>
      <c r="L91" s="34"/>
    </row>
    <row r="92" spans="2:47" s="33" customFormat="1" ht="15.2" customHeight="1">
      <c r="B92" s="34"/>
      <c r="C92" s="26" t="s">
        <v>25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4"/>
    </row>
    <row r="93" spans="2:47" s="33" customFormat="1" ht="10.35" customHeight="1">
      <c r="B93" s="34"/>
      <c r="L93" s="34"/>
    </row>
    <row r="94" spans="2:47" s="33" customFormat="1" ht="29.25" customHeight="1">
      <c r="B94" s="34"/>
      <c r="C94" s="127" t="s">
        <v>112</v>
      </c>
      <c r="D94" s="107"/>
      <c r="E94" s="107"/>
      <c r="F94" s="107"/>
      <c r="G94" s="107"/>
      <c r="H94" s="107"/>
      <c r="I94" s="107"/>
      <c r="J94" s="128" t="s">
        <v>113</v>
      </c>
      <c r="K94" s="107"/>
      <c r="L94" s="34"/>
    </row>
    <row r="95" spans="2:47" s="33" customFormat="1" ht="10.35" customHeight="1">
      <c r="B95" s="34"/>
      <c r="L95" s="34"/>
    </row>
    <row r="96" spans="2:47" s="33" customFormat="1" ht="22.9" customHeight="1">
      <c r="B96" s="34"/>
      <c r="C96" s="129" t="s">
        <v>114</v>
      </c>
      <c r="J96" s="74">
        <f>J133</f>
        <v>0</v>
      </c>
      <c r="L96" s="34"/>
      <c r="AU96" s="16" t="s">
        <v>115</v>
      </c>
    </row>
    <row r="97" spans="2:65" s="130" customFormat="1" ht="24.95" customHeight="1">
      <c r="B97" s="131"/>
      <c r="D97" s="132" t="s">
        <v>116</v>
      </c>
      <c r="E97" s="133"/>
      <c r="F97" s="133"/>
      <c r="G97" s="133"/>
      <c r="H97" s="133"/>
      <c r="I97" s="133"/>
      <c r="J97" s="134">
        <f>J134</f>
        <v>0</v>
      </c>
      <c r="L97" s="131"/>
    </row>
    <row r="98" spans="2:65" s="135" customFormat="1" ht="19.899999999999999" customHeight="1">
      <c r="B98" s="136"/>
      <c r="D98" s="137" t="s">
        <v>117</v>
      </c>
      <c r="E98" s="138"/>
      <c r="F98" s="138"/>
      <c r="G98" s="138"/>
      <c r="H98" s="138"/>
      <c r="I98" s="138"/>
      <c r="J98" s="139">
        <f>J135</f>
        <v>0</v>
      </c>
      <c r="L98" s="136"/>
    </row>
    <row r="99" spans="2:65" s="135" customFormat="1" ht="19.899999999999999" customHeight="1">
      <c r="B99" s="136"/>
      <c r="D99" s="137" t="s">
        <v>118</v>
      </c>
      <c r="E99" s="138"/>
      <c r="F99" s="138"/>
      <c r="G99" s="138"/>
      <c r="H99" s="138"/>
      <c r="I99" s="138"/>
      <c r="J99" s="139">
        <f>J140</f>
        <v>0</v>
      </c>
      <c r="L99" s="136"/>
    </row>
    <row r="100" spans="2:65" s="135" customFormat="1" ht="19.899999999999999" customHeight="1">
      <c r="B100" s="136"/>
      <c r="D100" s="137" t="s">
        <v>119</v>
      </c>
      <c r="E100" s="138"/>
      <c r="F100" s="138"/>
      <c r="G100" s="138"/>
      <c r="H100" s="138"/>
      <c r="I100" s="138"/>
      <c r="J100" s="139">
        <f>J154</f>
        <v>0</v>
      </c>
      <c r="L100" s="136"/>
    </row>
    <row r="101" spans="2:65" s="130" customFormat="1" ht="24.95" customHeight="1">
      <c r="B101" s="131"/>
      <c r="D101" s="132" t="s">
        <v>120</v>
      </c>
      <c r="E101" s="133"/>
      <c r="F101" s="133"/>
      <c r="G101" s="133"/>
      <c r="H101" s="133"/>
      <c r="I101" s="133"/>
      <c r="J101" s="134">
        <f>J156</f>
        <v>0</v>
      </c>
      <c r="L101" s="131"/>
    </row>
    <row r="102" spans="2:65" s="135" customFormat="1" ht="19.899999999999999" customHeight="1">
      <c r="B102" s="136"/>
      <c r="D102" s="137" t="s">
        <v>121</v>
      </c>
      <c r="E102" s="138"/>
      <c r="F102" s="138"/>
      <c r="G102" s="138"/>
      <c r="H102" s="138"/>
      <c r="I102" s="138"/>
      <c r="J102" s="139">
        <f>J157</f>
        <v>0</v>
      </c>
      <c r="L102" s="136"/>
    </row>
    <row r="103" spans="2:65" s="135" customFormat="1" ht="19.899999999999999" customHeight="1">
      <c r="B103" s="136"/>
      <c r="D103" s="137" t="s">
        <v>122</v>
      </c>
      <c r="E103" s="138"/>
      <c r="F103" s="138"/>
      <c r="G103" s="138"/>
      <c r="H103" s="138"/>
      <c r="I103" s="138"/>
      <c r="J103" s="139">
        <f>J167</f>
        <v>0</v>
      </c>
      <c r="L103" s="136"/>
    </row>
    <row r="104" spans="2:65" s="33" customFormat="1" ht="21.95" customHeight="1">
      <c r="B104" s="34"/>
      <c r="L104" s="34"/>
    </row>
    <row r="105" spans="2:65" s="33" customFormat="1" ht="6.95" customHeight="1">
      <c r="B105" s="34"/>
      <c r="L105" s="34"/>
    </row>
    <row r="106" spans="2:65" s="33" customFormat="1" ht="29.25" customHeight="1">
      <c r="B106" s="34"/>
      <c r="C106" s="129" t="s">
        <v>123</v>
      </c>
      <c r="J106" s="140">
        <f>ROUND(J107 + J108 + J109 + J110 + J111 + J112,2)</f>
        <v>0</v>
      </c>
      <c r="L106" s="34"/>
      <c r="N106" s="141" t="s">
        <v>39</v>
      </c>
    </row>
    <row r="107" spans="2:65" s="33" customFormat="1" ht="18" customHeight="1">
      <c r="B107" s="142"/>
      <c r="C107" s="143"/>
      <c r="D107" s="258" t="s">
        <v>124</v>
      </c>
      <c r="E107" s="258"/>
      <c r="F107" s="258"/>
      <c r="G107" s="143"/>
      <c r="H107" s="143"/>
      <c r="I107" s="143"/>
      <c r="J107" s="98">
        <v>0</v>
      </c>
      <c r="K107" s="143"/>
      <c r="L107" s="142"/>
      <c r="M107" s="143"/>
      <c r="N107" s="144" t="s">
        <v>41</v>
      </c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5" t="s">
        <v>125</v>
      </c>
      <c r="AZ107" s="143"/>
      <c r="BA107" s="143"/>
      <c r="BB107" s="143"/>
      <c r="BC107" s="143"/>
      <c r="BD107" s="143"/>
      <c r="BE107" s="146">
        <f t="shared" ref="BE107:BE112" si="0">IF(N107="základná",J107,0)</f>
        <v>0</v>
      </c>
      <c r="BF107" s="146">
        <f t="shared" ref="BF107:BF112" si="1">IF(N107="znížená",J107,0)</f>
        <v>0</v>
      </c>
      <c r="BG107" s="146">
        <f t="shared" ref="BG107:BG112" si="2">IF(N107="zákl. prenesená",J107,0)</f>
        <v>0</v>
      </c>
      <c r="BH107" s="146">
        <f t="shared" ref="BH107:BH112" si="3">IF(N107="zníž. prenesená",J107,0)</f>
        <v>0</v>
      </c>
      <c r="BI107" s="146">
        <f t="shared" ref="BI107:BI112" si="4">IF(N107="nulová",J107,0)</f>
        <v>0</v>
      </c>
      <c r="BJ107" s="145" t="s">
        <v>103</v>
      </c>
      <c r="BK107" s="143"/>
      <c r="BL107" s="143"/>
      <c r="BM107" s="143"/>
    </row>
    <row r="108" spans="2:65" s="33" customFormat="1" ht="18" customHeight="1">
      <c r="B108" s="142"/>
      <c r="C108" s="143"/>
      <c r="D108" s="258" t="s">
        <v>126</v>
      </c>
      <c r="E108" s="258"/>
      <c r="F108" s="258"/>
      <c r="G108" s="143"/>
      <c r="H108" s="143"/>
      <c r="I108" s="143"/>
      <c r="J108" s="98">
        <v>0</v>
      </c>
      <c r="K108" s="143"/>
      <c r="L108" s="142"/>
      <c r="M108" s="143"/>
      <c r="N108" s="144" t="s">
        <v>41</v>
      </c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5" t="s">
        <v>125</v>
      </c>
      <c r="AZ108" s="143"/>
      <c r="BA108" s="143"/>
      <c r="BB108" s="143"/>
      <c r="BC108" s="143"/>
      <c r="BD108" s="143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103</v>
      </c>
      <c r="BK108" s="143"/>
      <c r="BL108" s="143"/>
      <c r="BM108" s="143"/>
    </row>
    <row r="109" spans="2:65" s="33" customFormat="1" ht="18" customHeight="1">
      <c r="B109" s="142"/>
      <c r="C109" s="143"/>
      <c r="D109" s="258" t="s">
        <v>127</v>
      </c>
      <c r="E109" s="258"/>
      <c r="F109" s="258"/>
      <c r="G109" s="143"/>
      <c r="H109" s="143"/>
      <c r="I109" s="143"/>
      <c r="J109" s="98">
        <v>0</v>
      </c>
      <c r="K109" s="143"/>
      <c r="L109" s="142"/>
      <c r="M109" s="143"/>
      <c r="N109" s="144" t="s">
        <v>41</v>
      </c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5" t="s">
        <v>125</v>
      </c>
      <c r="AZ109" s="143"/>
      <c r="BA109" s="143"/>
      <c r="BB109" s="143"/>
      <c r="BC109" s="143"/>
      <c r="BD109" s="143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103</v>
      </c>
      <c r="BK109" s="143"/>
      <c r="BL109" s="143"/>
      <c r="BM109" s="143"/>
    </row>
    <row r="110" spans="2:65" s="33" customFormat="1" ht="18" customHeight="1">
      <c r="B110" s="142"/>
      <c r="C110" s="143"/>
      <c r="D110" s="258" t="s">
        <v>128</v>
      </c>
      <c r="E110" s="258"/>
      <c r="F110" s="258"/>
      <c r="G110" s="143"/>
      <c r="H110" s="143"/>
      <c r="I110" s="143"/>
      <c r="J110" s="98">
        <v>0</v>
      </c>
      <c r="K110" s="143"/>
      <c r="L110" s="142"/>
      <c r="M110" s="143"/>
      <c r="N110" s="144" t="s">
        <v>41</v>
      </c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5" t="s">
        <v>125</v>
      </c>
      <c r="AZ110" s="143"/>
      <c r="BA110" s="143"/>
      <c r="BB110" s="143"/>
      <c r="BC110" s="143"/>
      <c r="BD110" s="143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103</v>
      </c>
      <c r="BK110" s="143"/>
      <c r="BL110" s="143"/>
      <c r="BM110" s="143"/>
    </row>
    <row r="111" spans="2:65" s="33" customFormat="1" ht="18" customHeight="1">
      <c r="B111" s="142"/>
      <c r="C111" s="143"/>
      <c r="D111" s="258" t="s">
        <v>129</v>
      </c>
      <c r="E111" s="258"/>
      <c r="F111" s="258"/>
      <c r="G111" s="143"/>
      <c r="H111" s="143"/>
      <c r="I111" s="143"/>
      <c r="J111" s="98">
        <v>0</v>
      </c>
      <c r="K111" s="143"/>
      <c r="L111" s="142"/>
      <c r="M111" s="143"/>
      <c r="N111" s="144" t="s">
        <v>41</v>
      </c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5" t="s">
        <v>125</v>
      </c>
      <c r="AZ111" s="143"/>
      <c r="BA111" s="143"/>
      <c r="BB111" s="143"/>
      <c r="BC111" s="143"/>
      <c r="BD111" s="143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103</v>
      </c>
      <c r="BK111" s="143"/>
      <c r="BL111" s="143"/>
      <c r="BM111" s="143"/>
    </row>
    <row r="112" spans="2:65" s="33" customFormat="1" ht="18" customHeight="1">
      <c r="B112" s="142"/>
      <c r="C112" s="143"/>
      <c r="D112" s="147" t="s">
        <v>130</v>
      </c>
      <c r="E112" s="143"/>
      <c r="F112" s="143"/>
      <c r="G112" s="143"/>
      <c r="H112" s="143"/>
      <c r="I112" s="143"/>
      <c r="J112" s="98">
        <f>ROUND(J30*T112,2)</f>
        <v>0</v>
      </c>
      <c r="K112" s="143"/>
      <c r="L112" s="142"/>
      <c r="M112" s="143"/>
      <c r="N112" s="144" t="s">
        <v>41</v>
      </c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5" t="s">
        <v>131</v>
      </c>
      <c r="AZ112" s="143"/>
      <c r="BA112" s="143"/>
      <c r="BB112" s="143"/>
      <c r="BC112" s="143"/>
      <c r="BD112" s="143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103</v>
      </c>
      <c r="BK112" s="143"/>
      <c r="BL112" s="143"/>
      <c r="BM112" s="143"/>
    </row>
    <row r="113" spans="2:12" s="33" customFormat="1">
      <c r="B113" s="34"/>
      <c r="L113" s="34"/>
    </row>
    <row r="114" spans="2:12" s="33" customFormat="1" ht="29.25" customHeight="1">
      <c r="B114" s="34"/>
      <c r="C114" s="106" t="s">
        <v>99</v>
      </c>
      <c r="D114" s="107"/>
      <c r="E114" s="107"/>
      <c r="F114" s="107"/>
      <c r="G114" s="107"/>
      <c r="H114" s="107"/>
      <c r="I114" s="107"/>
      <c r="J114" s="108">
        <f>ROUND(J96+J106,2)</f>
        <v>0</v>
      </c>
      <c r="K114" s="107"/>
      <c r="L114" s="34"/>
    </row>
    <row r="115" spans="2:12" s="33" customFormat="1" ht="6.95" customHeight="1"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34"/>
    </row>
    <row r="119" spans="2:12" s="33" customFormat="1" ht="6.95" customHeight="1"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34"/>
    </row>
    <row r="120" spans="2:12" s="33" customFormat="1" ht="24.95" customHeight="1">
      <c r="B120" s="34"/>
      <c r="C120" s="20" t="s">
        <v>132</v>
      </c>
      <c r="L120" s="34"/>
    </row>
    <row r="121" spans="2:12" s="33" customFormat="1" ht="6.95" customHeight="1">
      <c r="B121" s="34"/>
      <c r="L121" s="34"/>
    </row>
    <row r="122" spans="2:12" s="33" customFormat="1" ht="12" customHeight="1">
      <c r="B122" s="34"/>
      <c r="C122" s="26" t="s">
        <v>13</v>
      </c>
      <c r="L122" s="34"/>
    </row>
    <row r="123" spans="2:12" s="33" customFormat="1" ht="26.25" customHeight="1">
      <c r="B123" s="34"/>
      <c r="E123" s="260" t="str">
        <f>E7</f>
        <v>Rekonštr. dažď. kanal. a spevn. plochy s odvodnením za skladom prev. mater. MH, depo Jurajov dvor.</v>
      </c>
      <c r="F123" s="260"/>
      <c r="G123" s="260"/>
      <c r="H123" s="260"/>
      <c r="L123" s="34"/>
    </row>
    <row r="124" spans="2:12" s="33" customFormat="1" ht="12" customHeight="1">
      <c r="B124" s="34"/>
      <c r="C124" s="26" t="s">
        <v>108</v>
      </c>
      <c r="L124" s="34"/>
    </row>
    <row r="125" spans="2:12" s="33" customFormat="1" ht="16.5" customHeight="1">
      <c r="B125" s="34"/>
      <c r="E125" s="243" t="str">
        <f>E9</f>
        <v>01 - ASR</v>
      </c>
      <c r="F125" s="243"/>
      <c r="G125" s="243"/>
      <c r="H125" s="243"/>
      <c r="L125" s="34"/>
    </row>
    <row r="126" spans="2:12" s="33" customFormat="1" ht="6.95" customHeight="1">
      <c r="B126" s="34"/>
      <c r="L126" s="34"/>
    </row>
    <row r="127" spans="2:12" s="33" customFormat="1" ht="12" customHeight="1">
      <c r="B127" s="34"/>
      <c r="C127" s="26" t="s">
        <v>17</v>
      </c>
      <c r="F127" s="24" t="str">
        <f>F12</f>
        <v>Bratislava</v>
      </c>
      <c r="I127" s="26" t="s">
        <v>19</v>
      </c>
      <c r="J127" s="60" t="str">
        <f>IF(J12="","",J12)</f>
        <v>21. 8. 2024</v>
      </c>
      <c r="L127" s="34"/>
    </row>
    <row r="128" spans="2:12" s="33" customFormat="1" ht="6.95" customHeight="1">
      <c r="B128" s="34"/>
      <c r="L128" s="34"/>
    </row>
    <row r="129" spans="2:65" s="33" customFormat="1" ht="15.2" customHeight="1">
      <c r="B129" s="34"/>
      <c r="C129" s="26" t="s">
        <v>21</v>
      </c>
      <c r="F129" s="24" t="str">
        <f>E15</f>
        <v>Dopravný podnik Bratislava, a. s.,</v>
      </c>
      <c r="I129" s="26" t="s">
        <v>27</v>
      </c>
      <c r="J129" s="29" t="str">
        <f>E21</f>
        <v>CITYPROJEKT, s.r.o.,</v>
      </c>
      <c r="L129" s="34"/>
    </row>
    <row r="130" spans="2:65" s="33" customFormat="1" ht="15.2" customHeight="1">
      <c r="B130" s="34"/>
      <c r="C130" s="26" t="s">
        <v>25</v>
      </c>
      <c r="F130" s="24" t="str">
        <f>IF(E18="","",E18)</f>
        <v>Vyplň údaj</v>
      </c>
      <c r="I130" s="26" t="s">
        <v>30</v>
      </c>
      <c r="J130" s="29" t="str">
        <f>E24</f>
        <v xml:space="preserve"> </v>
      </c>
      <c r="L130" s="34"/>
    </row>
    <row r="131" spans="2:65" s="33" customFormat="1" ht="10.35" customHeight="1">
      <c r="B131" s="34"/>
      <c r="L131" s="34"/>
    </row>
    <row r="132" spans="2:65" s="148" customFormat="1" ht="29.25" customHeight="1">
      <c r="B132" s="149"/>
      <c r="C132" s="150" t="s">
        <v>133</v>
      </c>
      <c r="D132" s="151" t="s">
        <v>60</v>
      </c>
      <c r="E132" s="151" t="s">
        <v>56</v>
      </c>
      <c r="F132" s="151" t="s">
        <v>57</v>
      </c>
      <c r="G132" s="151" t="s">
        <v>134</v>
      </c>
      <c r="H132" s="151" t="s">
        <v>135</v>
      </c>
      <c r="I132" s="151" t="s">
        <v>136</v>
      </c>
      <c r="J132" s="152" t="s">
        <v>113</v>
      </c>
      <c r="K132" s="153" t="s">
        <v>137</v>
      </c>
      <c r="L132" s="149"/>
      <c r="M132" s="66"/>
      <c r="N132" s="67" t="s">
        <v>39</v>
      </c>
      <c r="O132" s="67" t="s">
        <v>138</v>
      </c>
      <c r="P132" s="67" t="s">
        <v>139</v>
      </c>
      <c r="Q132" s="67" t="s">
        <v>140</v>
      </c>
      <c r="R132" s="67" t="s">
        <v>141</v>
      </c>
      <c r="S132" s="67" t="s">
        <v>142</v>
      </c>
      <c r="T132" s="68" t="s">
        <v>143</v>
      </c>
    </row>
    <row r="133" spans="2:65" s="33" customFormat="1" ht="22.9" customHeight="1">
      <c r="B133" s="34"/>
      <c r="C133" s="72" t="s">
        <v>110</v>
      </c>
      <c r="J133" s="154">
        <f>BK133</f>
        <v>0</v>
      </c>
      <c r="L133" s="34"/>
      <c r="M133" s="69"/>
      <c r="N133" s="61"/>
      <c r="O133" s="61"/>
      <c r="P133" s="155">
        <f>P134+P156</f>
        <v>0</v>
      </c>
      <c r="Q133" s="61"/>
      <c r="R133" s="155">
        <f>R134+R156</f>
        <v>0.51447482</v>
      </c>
      <c r="S133" s="61"/>
      <c r="T133" s="156">
        <f>T134+T156</f>
        <v>2.1282480000000001</v>
      </c>
      <c r="AT133" s="16" t="s">
        <v>74</v>
      </c>
      <c r="AU133" s="16" t="s">
        <v>115</v>
      </c>
      <c r="BK133" s="157">
        <f>BK134+BK156</f>
        <v>0</v>
      </c>
    </row>
    <row r="134" spans="2:65" s="158" customFormat="1" ht="25.9" customHeight="1">
      <c r="B134" s="159"/>
      <c r="D134" s="160" t="s">
        <v>74</v>
      </c>
      <c r="E134" s="161" t="s">
        <v>144</v>
      </c>
      <c r="F134" s="161" t="s">
        <v>145</v>
      </c>
      <c r="I134" s="162"/>
      <c r="J134" s="163">
        <f>BK134</f>
        <v>0</v>
      </c>
      <c r="L134" s="159"/>
      <c r="M134" s="164"/>
      <c r="P134" s="165">
        <f>P135+P140+P154</f>
        <v>0</v>
      </c>
      <c r="R134" s="165">
        <f>R135+R140+R154</f>
        <v>0.19160911999999999</v>
      </c>
      <c r="T134" s="166">
        <f>T135+T140+T154</f>
        <v>2.1282480000000001</v>
      </c>
      <c r="AR134" s="160" t="s">
        <v>83</v>
      </c>
      <c r="AT134" s="167" t="s">
        <v>74</v>
      </c>
      <c r="AU134" s="167" t="s">
        <v>75</v>
      </c>
      <c r="AY134" s="160" t="s">
        <v>146</v>
      </c>
      <c r="BK134" s="168">
        <f>BK135+BK140+BK154</f>
        <v>0</v>
      </c>
    </row>
    <row r="135" spans="2:65" s="158" customFormat="1" ht="22.9" customHeight="1">
      <c r="B135" s="159"/>
      <c r="D135" s="160" t="s">
        <v>74</v>
      </c>
      <c r="E135" s="169" t="s">
        <v>147</v>
      </c>
      <c r="F135" s="169" t="s">
        <v>148</v>
      </c>
      <c r="I135" s="162"/>
      <c r="J135" s="170">
        <f>BK135</f>
        <v>0</v>
      </c>
      <c r="L135" s="159"/>
      <c r="M135" s="164"/>
      <c r="P135" s="165">
        <f>SUM(P136:P139)</f>
        <v>0</v>
      </c>
      <c r="R135" s="165">
        <f>SUM(R136:R139)</f>
        <v>0.19160911999999999</v>
      </c>
      <c r="T135" s="166">
        <f>SUM(T136:T139)</f>
        <v>0</v>
      </c>
      <c r="AR135" s="160" t="s">
        <v>83</v>
      </c>
      <c r="AT135" s="167" t="s">
        <v>74</v>
      </c>
      <c r="AU135" s="167" t="s">
        <v>83</v>
      </c>
      <c r="AY135" s="160" t="s">
        <v>146</v>
      </c>
      <c r="BK135" s="168">
        <f>SUM(BK136:BK139)</f>
        <v>0</v>
      </c>
    </row>
    <row r="136" spans="2:65" s="33" customFormat="1" ht="24.2" customHeight="1">
      <c r="B136" s="142"/>
      <c r="C136" s="171" t="s">
        <v>83</v>
      </c>
      <c r="D136" s="171" t="s">
        <v>149</v>
      </c>
      <c r="E136" s="172" t="s">
        <v>150</v>
      </c>
      <c r="F136" s="173" t="s">
        <v>151</v>
      </c>
      <c r="G136" s="174" t="s">
        <v>152</v>
      </c>
      <c r="H136" s="175">
        <v>14.342000000000001</v>
      </c>
      <c r="I136" s="176"/>
      <c r="J136" s="177">
        <f>ROUND(I136*H136,2)</f>
        <v>0</v>
      </c>
      <c r="K136" s="178"/>
      <c r="L136" s="34"/>
      <c r="M136" s="179"/>
      <c r="N136" s="141" t="s">
        <v>41</v>
      </c>
      <c r="P136" s="180">
        <f>O136*H136</f>
        <v>0</v>
      </c>
      <c r="Q136" s="180">
        <v>2.3000000000000001E-4</v>
      </c>
      <c r="R136" s="180">
        <f>Q136*H136</f>
        <v>3.2986600000000001E-3</v>
      </c>
      <c r="S136" s="180">
        <v>0</v>
      </c>
      <c r="T136" s="181">
        <f>S136*H136</f>
        <v>0</v>
      </c>
      <c r="AR136" s="182" t="s">
        <v>153</v>
      </c>
      <c r="AT136" s="182" t="s">
        <v>149</v>
      </c>
      <c r="AU136" s="182" t="s">
        <v>103</v>
      </c>
      <c r="AY136" s="16" t="s">
        <v>146</v>
      </c>
      <c r="BE136" s="102">
        <f>IF(N136="základná",J136,0)</f>
        <v>0</v>
      </c>
      <c r="BF136" s="102">
        <f>IF(N136="znížená",J136,0)</f>
        <v>0</v>
      </c>
      <c r="BG136" s="102">
        <f>IF(N136="zákl. prenesená",J136,0)</f>
        <v>0</v>
      </c>
      <c r="BH136" s="102">
        <f>IF(N136="zníž. prenesená",J136,0)</f>
        <v>0</v>
      </c>
      <c r="BI136" s="102">
        <f>IF(N136="nulová",J136,0)</f>
        <v>0</v>
      </c>
      <c r="BJ136" s="16" t="s">
        <v>103</v>
      </c>
      <c r="BK136" s="102">
        <f>ROUND(I136*H136,2)</f>
        <v>0</v>
      </c>
      <c r="BL136" s="16" t="s">
        <v>153</v>
      </c>
      <c r="BM136" s="182" t="s">
        <v>154</v>
      </c>
    </row>
    <row r="137" spans="2:65" s="183" customFormat="1">
      <c r="B137" s="184"/>
      <c r="D137" s="185" t="s">
        <v>155</v>
      </c>
      <c r="E137" s="186"/>
      <c r="F137" s="187" t="s">
        <v>104</v>
      </c>
      <c r="H137" s="188">
        <v>14.342000000000001</v>
      </c>
      <c r="I137" s="189"/>
      <c r="L137" s="184"/>
      <c r="M137" s="190"/>
      <c r="T137" s="191"/>
      <c r="AT137" s="186" t="s">
        <v>155</v>
      </c>
      <c r="AU137" s="186" t="s">
        <v>103</v>
      </c>
      <c r="AV137" s="183" t="s">
        <v>103</v>
      </c>
      <c r="AW137" s="183" t="s">
        <v>29</v>
      </c>
      <c r="AX137" s="183" t="s">
        <v>83</v>
      </c>
      <c r="AY137" s="186" t="s">
        <v>146</v>
      </c>
    </row>
    <row r="138" spans="2:65" s="33" customFormat="1" ht="16.5" customHeight="1">
      <c r="B138" s="142"/>
      <c r="C138" s="171" t="s">
        <v>103</v>
      </c>
      <c r="D138" s="171" t="s">
        <v>149</v>
      </c>
      <c r="E138" s="172" t="s">
        <v>156</v>
      </c>
      <c r="F138" s="173" t="s">
        <v>157</v>
      </c>
      <c r="G138" s="174" t="s">
        <v>152</v>
      </c>
      <c r="H138" s="175">
        <v>14.342000000000001</v>
      </c>
      <c r="I138" s="176"/>
      <c r="J138" s="177">
        <f>ROUND(I138*H138,2)</f>
        <v>0</v>
      </c>
      <c r="K138" s="178"/>
      <c r="L138" s="34"/>
      <c r="M138" s="179"/>
      <c r="N138" s="141" t="s">
        <v>41</v>
      </c>
      <c r="P138" s="180">
        <f>O138*H138</f>
        <v>0</v>
      </c>
      <c r="Q138" s="180">
        <v>1.3129999999999999E-2</v>
      </c>
      <c r="R138" s="180">
        <f>Q138*H138</f>
        <v>0.18831045999999999</v>
      </c>
      <c r="S138" s="180">
        <v>0</v>
      </c>
      <c r="T138" s="181">
        <f>S138*H138</f>
        <v>0</v>
      </c>
      <c r="AR138" s="182" t="s">
        <v>153</v>
      </c>
      <c r="AT138" s="182" t="s">
        <v>149</v>
      </c>
      <c r="AU138" s="182" t="s">
        <v>103</v>
      </c>
      <c r="AY138" s="16" t="s">
        <v>146</v>
      </c>
      <c r="BE138" s="102">
        <f>IF(N138="základná",J138,0)</f>
        <v>0</v>
      </c>
      <c r="BF138" s="102">
        <f>IF(N138="znížená",J138,0)</f>
        <v>0</v>
      </c>
      <c r="BG138" s="102">
        <f>IF(N138="zákl. prenesená",J138,0)</f>
        <v>0</v>
      </c>
      <c r="BH138" s="102">
        <f>IF(N138="zníž. prenesená",J138,0)</f>
        <v>0</v>
      </c>
      <c r="BI138" s="102">
        <f>IF(N138="nulová",J138,0)</f>
        <v>0</v>
      </c>
      <c r="BJ138" s="16" t="s">
        <v>103</v>
      </c>
      <c r="BK138" s="102">
        <f>ROUND(I138*H138,2)</f>
        <v>0</v>
      </c>
      <c r="BL138" s="16" t="s">
        <v>153</v>
      </c>
      <c r="BM138" s="182" t="s">
        <v>158</v>
      </c>
    </row>
    <row r="139" spans="2:65" s="183" customFormat="1">
      <c r="B139" s="184"/>
      <c r="D139" s="185" t="s">
        <v>155</v>
      </c>
      <c r="E139" s="186"/>
      <c r="F139" s="187" t="s">
        <v>104</v>
      </c>
      <c r="H139" s="188">
        <v>14.342000000000001</v>
      </c>
      <c r="I139" s="189"/>
      <c r="L139" s="184"/>
      <c r="M139" s="190"/>
      <c r="T139" s="191"/>
      <c r="AT139" s="186" t="s">
        <v>155</v>
      </c>
      <c r="AU139" s="186" t="s">
        <v>103</v>
      </c>
      <c r="AV139" s="183" t="s">
        <v>103</v>
      </c>
      <c r="AW139" s="183" t="s">
        <v>29</v>
      </c>
      <c r="AX139" s="183" t="s">
        <v>83</v>
      </c>
      <c r="AY139" s="186" t="s">
        <v>146</v>
      </c>
    </row>
    <row r="140" spans="2:65" s="158" customFormat="1" ht="22.9" customHeight="1">
      <c r="B140" s="159"/>
      <c r="D140" s="160" t="s">
        <v>74</v>
      </c>
      <c r="E140" s="169" t="s">
        <v>159</v>
      </c>
      <c r="F140" s="169" t="s">
        <v>160</v>
      </c>
      <c r="I140" s="162"/>
      <c r="J140" s="170">
        <f>BK140</f>
        <v>0</v>
      </c>
      <c r="L140" s="159"/>
      <c r="M140" s="164"/>
      <c r="P140" s="165">
        <f>SUM(P141:P153)</f>
        <v>0</v>
      </c>
      <c r="R140" s="165">
        <f>SUM(R141:R153)</f>
        <v>0</v>
      </c>
      <c r="T140" s="166">
        <f>SUM(T141:T153)</f>
        <v>2.1282480000000001</v>
      </c>
      <c r="AR140" s="160" t="s">
        <v>83</v>
      </c>
      <c r="AT140" s="167" t="s">
        <v>74</v>
      </c>
      <c r="AU140" s="167" t="s">
        <v>83</v>
      </c>
      <c r="AY140" s="160" t="s">
        <v>146</v>
      </c>
      <c r="BK140" s="168">
        <f>SUM(BK141:BK153)</f>
        <v>0</v>
      </c>
    </row>
    <row r="141" spans="2:65" s="33" customFormat="1" ht="37.9" customHeight="1">
      <c r="B141" s="142"/>
      <c r="C141" s="171" t="s">
        <v>161</v>
      </c>
      <c r="D141" s="171" t="s">
        <v>149</v>
      </c>
      <c r="E141" s="172" t="s">
        <v>162</v>
      </c>
      <c r="F141" s="173" t="s">
        <v>163</v>
      </c>
      <c r="G141" s="174" t="s">
        <v>152</v>
      </c>
      <c r="H141" s="175">
        <v>36.072000000000003</v>
      </c>
      <c r="I141" s="176"/>
      <c r="J141" s="177">
        <f>ROUND(I141*H141,2)</f>
        <v>0</v>
      </c>
      <c r="K141" s="178"/>
      <c r="L141" s="34"/>
      <c r="M141" s="179"/>
      <c r="N141" s="141" t="s">
        <v>41</v>
      </c>
      <c r="P141" s="180">
        <f>O141*H141</f>
        <v>0</v>
      </c>
      <c r="Q141" s="180">
        <v>0</v>
      </c>
      <c r="R141" s="180">
        <f>Q141*H141</f>
        <v>0</v>
      </c>
      <c r="S141" s="180">
        <v>5.8999999999999997E-2</v>
      </c>
      <c r="T141" s="181">
        <f>S141*H141</f>
        <v>2.1282480000000001</v>
      </c>
      <c r="AR141" s="182" t="s">
        <v>153</v>
      </c>
      <c r="AT141" s="182" t="s">
        <v>149</v>
      </c>
      <c r="AU141" s="182" t="s">
        <v>103</v>
      </c>
      <c r="AY141" s="16" t="s">
        <v>146</v>
      </c>
      <c r="BE141" s="102">
        <f>IF(N141="základná",J141,0)</f>
        <v>0</v>
      </c>
      <c r="BF141" s="102">
        <f>IF(N141="znížená",J141,0)</f>
        <v>0</v>
      </c>
      <c r="BG141" s="102">
        <f>IF(N141="zákl. prenesená",J141,0)</f>
        <v>0</v>
      </c>
      <c r="BH141" s="102">
        <f>IF(N141="zníž. prenesená",J141,0)</f>
        <v>0</v>
      </c>
      <c r="BI141" s="102">
        <f>IF(N141="nulová",J141,0)</f>
        <v>0</v>
      </c>
      <c r="BJ141" s="16" t="s">
        <v>103</v>
      </c>
      <c r="BK141" s="102">
        <f>ROUND(I141*H141,2)</f>
        <v>0</v>
      </c>
      <c r="BL141" s="16" t="s">
        <v>153</v>
      </c>
      <c r="BM141" s="182" t="s">
        <v>164</v>
      </c>
    </row>
    <row r="142" spans="2:65" s="183" customFormat="1">
      <c r="B142" s="184"/>
      <c r="D142" s="185" t="s">
        <v>155</v>
      </c>
      <c r="E142" s="186"/>
      <c r="F142" s="187" t="s">
        <v>165</v>
      </c>
      <c r="H142" s="188">
        <v>21.73</v>
      </c>
      <c r="I142" s="189"/>
      <c r="L142" s="184"/>
      <c r="M142" s="190"/>
      <c r="T142" s="191"/>
      <c r="AT142" s="186" t="s">
        <v>155</v>
      </c>
      <c r="AU142" s="186" t="s">
        <v>103</v>
      </c>
      <c r="AV142" s="183" t="s">
        <v>103</v>
      </c>
      <c r="AW142" s="183" t="s">
        <v>29</v>
      </c>
      <c r="AX142" s="183" t="s">
        <v>75</v>
      </c>
      <c r="AY142" s="186" t="s">
        <v>146</v>
      </c>
    </row>
    <row r="143" spans="2:65" s="192" customFormat="1" ht="22.5">
      <c r="B143" s="193"/>
      <c r="D143" s="185" t="s">
        <v>155</v>
      </c>
      <c r="E143" s="194"/>
      <c r="F143" s="195" t="s">
        <v>166</v>
      </c>
      <c r="H143" s="194"/>
      <c r="I143" s="196"/>
      <c r="L143" s="193"/>
      <c r="M143" s="197"/>
      <c r="T143" s="198"/>
      <c r="AT143" s="194" t="s">
        <v>155</v>
      </c>
      <c r="AU143" s="194" t="s">
        <v>103</v>
      </c>
      <c r="AV143" s="192" t="s">
        <v>83</v>
      </c>
      <c r="AW143" s="192" t="s">
        <v>29</v>
      </c>
      <c r="AX143" s="192" t="s">
        <v>75</v>
      </c>
      <c r="AY143" s="194" t="s">
        <v>146</v>
      </c>
    </row>
    <row r="144" spans="2:65" s="199" customFormat="1">
      <c r="B144" s="200"/>
      <c r="D144" s="185" t="s">
        <v>155</v>
      </c>
      <c r="E144" s="201" t="s">
        <v>100</v>
      </c>
      <c r="F144" s="202" t="s">
        <v>167</v>
      </c>
      <c r="H144" s="203">
        <v>21.73</v>
      </c>
      <c r="I144" s="204"/>
      <c r="L144" s="200"/>
      <c r="M144" s="205"/>
      <c r="T144" s="206"/>
      <c r="AT144" s="201" t="s">
        <v>155</v>
      </c>
      <c r="AU144" s="201" t="s">
        <v>103</v>
      </c>
      <c r="AV144" s="199" t="s">
        <v>161</v>
      </c>
      <c r="AW144" s="199" t="s">
        <v>29</v>
      </c>
      <c r="AX144" s="199" t="s">
        <v>75</v>
      </c>
      <c r="AY144" s="201" t="s">
        <v>146</v>
      </c>
    </row>
    <row r="145" spans="2:65" s="183" customFormat="1">
      <c r="B145" s="184"/>
      <c r="D145" s="185" t="s">
        <v>155</v>
      </c>
      <c r="E145" s="186"/>
      <c r="F145" s="187" t="s">
        <v>168</v>
      </c>
      <c r="H145" s="188">
        <v>14.342000000000001</v>
      </c>
      <c r="I145" s="189"/>
      <c r="L145" s="184"/>
      <c r="M145" s="190"/>
      <c r="T145" s="191"/>
      <c r="AT145" s="186" t="s">
        <v>155</v>
      </c>
      <c r="AU145" s="186" t="s">
        <v>103</v>
      </c>
      <c r="AV145" s="183" t="s">
        <v>103</v>
      </c>
      <c r="AW145" s="183" t="s">
        <v>29</v>
      </c>
      <c r="AX145" s="183" t="s">
        <v>75</v>
      </c>
      <c r="AY145" s="186" t="s">
        <v>146</v>
      </c>
    </row>
    <row r="146" spans="2:65" s="199" customFormat="1">
      <c r="B146" s="200"/>
      <c r="D146" s="185" t="s">
        <v>155</v>
      </c>
      <c r="E146" s="201" t="s">
        <v>104</v>
      </c>
      <c r="F146" s="202" t="s">
        <v>167</v>
      </c>
      <c r="H146" s="203">
        <v>14.342000000000001</v>
      </c>
      <c r="I146" s="204"/>
      <c r="L146" s="200"/>
      <c r="M146" s="205"/>
      <c r="T146" s="206"/>
      <c r="AT146" s="201" t="s">
        <v>155</v>
      </c>
      <c r="AU146" s="201" t="s">
        <v>103</v>
      </c>
      <c r="AV146" s="199" t="s">
        <v>161</v>
      </c>
      <c r="AW146" s="199" t="s">
        <v>29</v>
      </c>
      <c r="AX146" s="199" t="s">
        <v>75</v>
      </c>
      <c r="AY146" s="201" t="s">
        <v>146</v>
      </c>
    </row>
    <row r="147" spans="2:65" s="207" customFormat="1">
      <c r="B147" s="208"/>
      <c r="D147" s="185" t="s">
        <v>155</v>
      </c>
      <c r="E147" s="209"/>
      <c r="F147" s="210" t="s">
        <v>169</v>
      </c>
      <c r="H147" s="211">
        <v>36.072000000000003</v>
      </c>
      <c r="I147" s="212"/>
      <c r="L147" s="208"/>
      <c r="M147" s="213"/>
      <c r="T147" s="214"/>
      <c r="AT147" s="209" t="s">
        <v>155</v>
      </c>
      <c r="AU147" s="209" t="s">
        <v>103</v>
      </c>
      <c r="AV147" s="207" t="s">
        <v>153</v>
      </c>
      <c r="AW147" s="207" t="s">
        <v>29</v>
      </c>
      <c r="AX147" s="207" t="s">
        <v>83</v>
      </c>
      <c r="AY147" s="209" t="s">
        <v>146</v>
      </c>
    </row>
    <row r="148" spans="2:65" s="33" customFormat="1" ht="21.75" customHeight="1">
      <c r="B148" s="142"/>
      <c r="C148" s="171" t="s">
        <v>153</v>
      </c>
      <c r="D148" s="171" t="s">
        <v>149</v>
      </c>
      <c r="E148" s="172" t="s">
        <v>170</v>
      </c>
      <c r="F148" s="173" t="s">
        <v>171</v>
      </c>
      <c r="G148" s="174" t="s">
        <v>172</v>
      </c>
      <c r="H148" s="175">
        <v>2.1280000000000001</v>
      </c>
      <c r="I148" s="176"/>
      <c r="J148" s="177">
        <f>ROUND(I148*H148,2)</f>
        <v>0</v>
      </c>
      <c r="K148" s="178"/>
      <c r="L148" s="34"/>
      <c r="M148" s="179"/>
      <c r="N148" s="141" t="s">
        <v>41</v>
      </c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AR148" s="182" t="s">
        <v>153</v>
      </c>
      <c r="AT148" s="182" t="s">
        <v>149</v>
      </c>
      <c r="AU148" s="182" t="s">
        <v>103</v>
      </c>
      <c r="AY148" s="16" t="s">
        <v>146</v>
      </c>
      <c r="BE148" s="102">
        <f>IF(N148="základná",J148,0)</f>
        <v>0</v>
      </c>
      <c r="BF148" s="102">
        <f>IF(N148="znížená",J148,0)</f>
        <v>0</v>
      </c>
      <c r="BG148" s="102">
        <f>IF(N148="zákl. prenesená",J148,0)</f>
        <v>0</v>
      </c>
      <c r="BH148" s="102">
        <f>IF(N148="zníž. prenesená",J148,0)</f>
        <v>0</v>
      </c>
      <c r="BI148" s="102">
        <f>IF(N148="nulová",J148,0)</f>
        <v>0</v>
      </c>
      <c r="BJ148" s="16" t="s">
        <v>103</v>
      </c>
      <c r="BK148" s="102">
        <f>ROUND(I148*H148,2)</f>
        <v>0</v>
      </c>
      <c r="BL148" s="16" t="s">
        <v>153</v>
      </c>
      <c r="BM148" s="182" t="s">
        <v>173</v>
      </c>
    </row>
    <row r="149" spans="2:65" s="33" customFormat="1" ht="24.2" customHeight="1">
      <c r="B149" s="142"/>
      <c r="C149" s="171" t="s">
        <v>174</v>
      </c>
      <c r="D149" s="171" t="s">
        <v>149</v>
      </c>
      <c r="E149" s="172" t="s">
        <v>175</v>
      </c>
      <c r="F149" s="173" t="s">
        <v>176</v>
      </c>
      <c r="G149" s="174" t="s">
        <v>172</v>
      </c>
      <c r="H149" s="175">
        <v>29.792000000000002</v>
      </c>
      <c r="I149" s="176"/>
      <c r="J149" s="177">
        <f>ROUND(I149*H149,2)</f>
        <v>0</v>
      </c>
      <c r="K149" s="178"/>
      <c r="L149" s="34"/>
      <c r="M149" s="179"/>
      <c r="N149" s="141" t="s">
        <v>41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AR149" s="182" t="s">
        <v>153</v>
      </c>
      <c r="AT149" s="182" t="s">
        <v>149</v>
      </c>
      <c r="AU149" s="182" t="s">
        <v>103</v>
      </c>
      <c r="AY149" s="16" t="s">
        <v>146</v>
      </c>
      <c r="BE149" s="102">
        <f>IF(N149="základná",J149,0)</f>
        <v>0</v>
      </c>
      <c r="BF149" s="102">
        <f>IF(N149="znížená",J149,0)</f>
        <v>0</v>
      </c>
      <c r="BG149" s="102">
        <f>IF(N149="zákl. prenesená",J149,0)</f>
        <v>0</v>
      </c>
      <c r="BH149" s="102">
        <f>IF(N149="zníž. prenesená",J149,0)</f>
        <v>0</v>
      </c>
      <c r="BI149" s="102">
        <f>IF(N149="nulová",J149,0)</f>
        <v>0</v>
      </c>
      <c r="BJ149" s="16" t="s">
        <v>103</v>
      </c>
      <c r="BK149" s="102">
        <f>ROUND(I149*H149,2)</f>
        <v>0</v>
      </c>
      <c r="BL149" s="16" t="s">
        <v>153</v>
      </c>
      <c r="BM149" s="182" t="s">
        <v>177</v>
      </c>
    </row>
    <row r="150" spans="2:65" s="183" customFormat="1">
      <c r="B150" s="184"/>
      <c r="D150" s="185" t="s">
        <v>155</v>
      </c>
      <c r="F150" s="187" t="s">
        <v>178</v>
      </c>
      <c r="H150" s="188">
        <v>29.792000000000002</v>
      </c>
      <c r="I150" s="189"/>
      <c r="L150" s="184"/>
      <c r="M150" s="190"/>
      <c r="T150" s="191"/>
      <c r="AT150" s="186" t="s">
        <v>155</v>
      </c>
      <c r="AU150" s="186" t="s">
        <v>103</v>
      </c>
      <c r="AV150" s="183" t="s">
        <v>103</v>
      </c>
      <c r="AW150" s="183" t="s">
        <v>2</v>
      </c>
      <c r="AX150" s="183" t="s">
        <v>83</v>
      </c>
      <c r="AY150" s="186" t="s">
        <v>146</v>
      </c>
    </row>
    <row r="151" spans="2:65" s="33" customFormat="1" ht="24.2" customHeight="1">
      <c r="B151" s="142"/>
      <c r="C151" s="171" t="s">
        <v>147</v>
      </c>
      <c r="D151" s="171" t="s">
        <v>149</v>
      </c>
      <c r="E151" s="172" t="s">
        <v>179</v>
      </c>
      <c r="F151" s="173" t="s">
        <v>180</v>
      </c>
      <c r="G151" s="174" t="s">
        <v>172</v>
      </c>
      <c r="H151" s="175">
        <v>2.1280000000000001</v>
      </c>
      <c r="I151" s="176"/>
      <c r="J151" s="177">
        <f>ROUND(I151*H151,2)</f>
        <v>0</v>
      </c>
      <c r="K151" s="178"/>
      <c r="L151" s="34"/>
      <c r="M151" s="179"/>
      <c r="N151" s="141" t="s">
        <v>41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182" t="s">
        <v>153</v>
      </c>
      <c r="AT151" s="182" t="s">
        <v>149</v>
      </c>
      <c r="AU151" s="182" t="s">
        <v>103</v>
      </c>
      <c r="AY151" s="16" t="s">
        <v>146</v>
      </c>
      <c r="BE151" s="102">
        <f>IF(N151="základná",J151,0)</f>
        <v>0</v>
      </c>
      <c r="BF151" s="102">
        <f>IF(N151="znížená",J151,0)</f>
        <v>0</v>
      </c>
      <c r="BG151" s="102">
        <f>IF(N151="zákl. prenesená",J151,0)</f>
        <v>0</v>
      </c>
      <c r="BH151" s="102">
        <f>IF(N151="zníž. prenesená",J151,0)</f>
        <v>0</v>
      </c>
      <c r="BI151" s="102">
        <f>IF(N151="nulová",J151,0)</f>
        <v>0</v>
      </c>
      <c r="BJ151" s="16" t="s">
        <v>103</v>
      </c>
      <c r="BK151" s="102">
        <f>ROUND(I151*H151,2)</f>
        <v>0</v>
      </c>
      <c r="BL151" s="16" t="s">
        <v>153</v>
      </c>
      <c r="BM151" s="182" t="s">
        <v>181</v>
      </c>
    </row>
    <row r="152" spans="2:65" s="33" customFormat="1" ht="24.2" customHeight="1">
      <c r="B152" s="142"/>
      <c r="C152" s="171" t="s">
        <v>182</v>
      </c>
      <c r="D152" s="171" t="s">
        <v>149</v>
      </c>
      <c r="E152" s="172" t="s">
        <v>183</v>
      </c>
      <c r="F152" s="173" t="s">
        <v>184</v>
      </c>
      <c r="G152" s="174" t="s">
        <v>172</v>
      </c>
      <c r="H152" s="175">
        <v>2.1280000000000001</v>
      </c>
      <c r="I152" s="176"/>
      <c r="J152" s="177">
        <f>ROUND(I152*H152,2)</f>
        <v>0</v>
      </c>
      <c r="K152" s="178"/>
      <c r="L152" s="34"/>
      <c r="M152" s="179"/>
      <c r="N152" s="141" t="s">
        <v>41</v>
      </c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AR152" s="182" t="s">
        <v>153</v>
      </c>
      <c r="AT152" s="182" t="s">
        <v>149</v>
      </c>
      <c r="AU152" s="182" t="s">
        <v>103</v>
      </c>
      <c r="AY152" s="16" t="s">
        <v>146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6" t="s">
        <v>103</v>
      </c>
      <c r="BK152" s="102">
        <f>ROUND(I152*H152,2)</f>
        <v>0</v>
      </c>
      <c r="BL152" s="16" t="s">
        <v>153</v>
      </c>
      <c r="BM152" s="182" t="s">
        <v>185</v>
      </c>
    </row>
    <row r="153" spans="2:65" s="33" customFormat="1" ht="24.2" customHeight="1">
      <c r="B153" s="142"/>
      <c r="C153" s="171" t="s">
        <v>186</v>
      </c>
      <c r="D153" s="171" t="s">
        <v>149</v>
      </c>
      <c r="E153" s="172" t="s">
        <v>187</v>
      </c>
      <c r="F153" s="173" t="s">
        <v>188</v>
      </c>
      <c r="G153" s="174" t="s">
        <v>172</v>
      </c>
      <c r="H153" s="175">
        <v>2.1280000000000001</v>
      </c>
      <c r="I153" s="176"/>
      <c r="J153" s="177">
        <f>ROUND(I153*H153,2)</f>
        <v>0</v>
      </c>
      <c r="K153" s="178"/>
      <c r="L153" s="34"/>
      <c r="M153" s="179"/>
      <c r="N153" s="141" t="s">
        <v>41</v>
      </c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182" t="s">
        <v>153</v>
      </c>
      <c r="AT153" s="182" t="s">
        <v>149</v>
      </c>
      <c r="AU153" s="182" t="s">
        <v>103</v>
      </c>
      <c r="AY153" s="16" t="s">
        <v>146</v>
      </c>
      <c r="BE153" s="102">
        <f>IF(N153="základná",J153,0)</f>
        <v>0</v>
      </c>
      <c r="BF153" s="102">
        <f>IF(N153="znížená",J153,0)</f>
        <v>0</v>
      </c>
      <c r="BG153" s="102">
        <f>IF(N153="zákl. prenesená",J153,0)</f>
        <v>0</v>
      </c>
      <c r="BH153" s="102">
        <f>IF(N153="zníž. prenesená",J153,0)</f>
        <v>0</v>
      </c>
      <c r="BI153" s="102">
        <f>IF(N153="nulová",J153,0)</f>
        <v>0</v>
      </c>
      <c r="BJ153" s="16" t="s">
        <v>103</v>
      </c>
      <c r="BK153" s="102">
        <f>ROUND(I153*H153,2)</f>
        <v>0</v>
      </c>
      <c r="BL153" s="16" t="s">
        <v>153</v>
      </c>
      <c r="BM153" s="182" t="s">
        <v>189</v>
      </c>
    </row>
    <row r="154" spans="2:65" s="158" customFormat="1" ht="22.9" customHeight="1">
      <c r="B154" s="159"/>
      <c r="D154" s="160" t="s">
        <v>74</v>
      </c>
      <c r="E154" s="169" t="s">
        <v>190</v>
      </c>
      <c r="F154" s="169" t="s">
        <v>191</v>
      </c>
      <c r="I154" s="162"/>
      <c r="J154" s="170">
        <f>BK154</f>
        <v>0</v>
      </c>
      <c r="L154" s="159"/>
      <c r="M154" s="164"/>
      <c r="P154" s="165">
        <f>P155</f>
        <v>0</v>
      </c>
      <c r="R154" s="165">
        <f>R155</f>
        <v>0</v>
      </c>
      <c r="T154" s="166">
        <f>T155</f>
        <v>0</v>
      </c>
      <c r="AR154" s="160" t="s">
        <v>83</v>
      </c>
      <c r="AT154" s="167" t="s">
        <v>74</v>
      </c>
      <c r="AU154" s="167" t="s">
        <v>83</v>
      </c>
      <c r="AY154" s="160" t="s">
        <v>146</v>
      </c>
      <c r="BK154" s="168">
        <f>BK155</f>
        <v>0</v>
      </c>
    </row>
    <row r="155" spans="2:65" s="33" customFormat="1" ht="24.2" customHeight="1">
      <c r="B155" s="142"/>
      <c r="C155" s="171" t="s">
        <v>159</v>
      </c>
      <c r="D155" s="171" t="s">
        <v>149</v>
      </c>
      <c r="E155" s="172" t="s">
        <v>192</v>
      </c>
      <c r="F155" s="173" t="s">
        <v>193</v>
      </c>
      <c r="G155" s="174" t="s">
        <v>172</v>
      </c>
      <c r="H155" s="175">
        <v>0.192</v>
      </c>
      <c r="I155" s="176"/>
      <c r="J155" s="177">
        <f>ROUND(I155*H155,2)</f>
        <v>0</v>
      </c>
      <c r="K155" s="178"/>
      <c r="L155" s="34"/>
      <c r="M155" s="179"/>
      <c r="N155" s="141" t="s">
        <v>41</v>
      </c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182" t="s">
        <v>153</v>
      </c>
      <c r="AT155" s="182" t="s">
        <v>149</v>
      </c>
      <c r="AU155" s="182" t="s">
        <v>103</v>
      </c>
      <c r="AY155" s="16" t="s">
        <v>146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6" t="s">
        <v>103</v>
      </c>
      <c r="BK155" s="102">
        <f>ROUND(I155*H155,2)</f>
        <v>0</v>
      </c>
      <c r="BL155" s="16" t="s">
        <v>153</v>
      </c>
      <c r="BM155" s="182" t="s">
        <v>194</v>
      </c>
    </row>
    <row r="156" spans="2:65" s="158" customFormat="1" ht="25.9" customHeight="1">
      <c r="B156" s="159"/>
      <c r="D156" s="160" t="s">
        <v>74</v>
      </c>
      <c r="E156" s="161" t="s">
        <v>195</v>
      </c>
      <c r="F156" s="161" t="s">
        <v>196</v>
      </c>
      <c r="I156" s="162"/>
      <c r="J156" s="163">
        <f>BK156</f>
        <v>0</v>
      </c>
      <c r="L156" s="159"/>
      <c r="M156" s="164"/>
      <c r="P156" s="165">
        <f>P157+P167</f>
        <v>0</v>
      </c>
      <c r="R156" s="165">
        <f>R157+R167</f>
        <v>0.32286570000000003</v>
      </c>
      <c r="T156" s="166">
        <f>T157+T167</f>
        <v>0</v>
      </c>
      <c r="AR156" s="160" t="s">
        <v>103</v>
      </c>
      <c r="AT156" s="167" t="s">
        <v>74</v>
      </c>
      <c r="AU156" s="167" t="s">
        <v>75</v>
      </c>
      <c r="AY156" s="160" t="s">
        <v>146</v>
      </c>
      <c r="BK156" s="168">
        <f>BK157+BK167</f>
        <v>0</v>
      </c>
    </row>
    <row r="157" spans="2:65" s="158" customFormat="1" ht="22.9" customHeight="1">
      <c r="B157" s="159"/>
      <c r="D157" s="160" t="s">
        <v>74</v>
      </c>
      <c r="E157" s="169" t="s">
        <v>197</v>
      </c>
      <c r="F157" s="169" t="s">
        <v>198</v>
      </c>
      <c r="I157" s="162"/>
      <c r="J157" s="170">
        <f>BK157</f>
        <v>0</v>
      </c>
      <c r="L157" s="159"/>
      <c r="M157" s="164"/>
      <c r="P157" s="165">
        <f>SUM(P158:P166)</f>
        <v>0</v>
      </c>
      <c r="R157" s="165">
        <f>SUM(R158:R166)</f>
        <v>0.19426720000000003</v>
      </c>
      <c r="T157" s="166">
        <f>SUM(T158:T166)</f>
        <v>0</v>
      </c>
      <c r="AR157" s="160" t="s">
        <v>103</v>
      </c>
      <c r="AT157" s="167" t="s">
        <v>74</v>
      </c>
      <c r="AU157" s="167" t="s">
        <v>83</v>
      </c>
      <c r="AY157" s="160" t="s">
        <v>146</v>
      </c>
      <c r="BK157" s="168">
        <f>SUM(BK158:BK166)</f>
        <v>0</v>
      </c>
    </row>
    <row r="158" spans="2:65" s="33" customFormat="1" ht="49.15" customHeight="1">
      <c r="B158" s="142"/>
      <c r="C158" s="171" t="s">
        <v>199</v>
      </c>
      <c r="D158" s="171" t="s">
        <v>149</v>
      </c>
      <c r="E158" s="172" t="s">
        <v>200</v>
      </c>
      <c r="F158" s="173" t="s">
        <v>201</v>
      </c>
      <c r="G158" s="174" t="s">
        <v>152</v>
      </c>
      <c r="H158" s="175">
        <v>21.73</v>
      </c>
      <c r="I158" s="176"/>
      <c r="J158" s="177">
        <f>ROUND(I158*H158,2)</f>
        <v>0</v>
      </c>
      <c r="K158" s="178"/>
      <c r="L158" s="34"/>
      <c r="M158" s="179"/>
      <c r="N158" s="141" t="s">
        <v>41</v>
      </c>
      <c r="P158" s="180">
        <f>O158*H158</f>
        <v>0</v>
      </c>
      <c r="Q158" s="180">
        <v>5.4000000000000001E-4</v>
      </c>
      <c r="R158" s="180">
        <f>Q158*H158</f>
        <v>1.17342E-2</v>
      </c>
      <c r="S158" s="180">
        <v>0</v>
      </c>
      <c r="T158" s="181">
        <f>S158*H158</f>
        <v>0</v>
      </c>
      <c r="AR158" s="182" t="s">
        <v>202</v>
      </c>
      <c r="AT158" s="182" t="s">
        <v>149</v>
      </c>
      <c r="AU158" s="182" t="s">
        <v>103</v>
      </c>
      <c r="AY158" s="16" t="s">
        <v>146</v>
      </c>
      <c r="BE158" s="102">
        <f>IF(N158="základná",J158,0)</f>
        <v>0</v>
      </c>
      <c r="BF158" s="102">
        <f>IF(N158="znížená",J158,0)</f>
        <v>0</v>
      </c>
      <c r="BG158" s="102">
        <f>IF(N158="zákl. prenesená",J158,0)</f>
        <v>0</v>
      </c>
      <c r="BH158" s="102">
        <f>IF(N158="zníž. prenesená",J158,0)</f>
        <v>0</v>
      </c>
      <c r="BI158" s="102">
        <f>IF(N158="nulová",J158,0)</f>
        <v>0</v>
      </c>
      <c r="BJ158" s="16" t="s">
        <v>103</v>
      </c>
      <c r="BK158" s="102">
        <f>ROUND(I158*H158,2)</f>
        <v>0</v>
      </c>
      <c r="BL158" s="16" t="s">
        <v>202</v>
      </c>
      <c r="BM158" s="182" t="s">
        <v>203</v>
      </c>
    </row>
    <row r="159" spans="2:65" s="183" customFormat="1">
      <c r="B159" s="184"/>
      <c r="D159" s="185" t="s">
        <v>155</v>
      </c>
      <c r="E159" s="186"/>
      <c r="F159" s="187" t="s">
        <v>100</v>
      </c>
      <c r="H159" s="188">
        <v>21.73</v>
      </c>
      <c r="I159" s="189"/>
      <c r="L159" s="184"/>
      <c r="M159" s="190"/>
      <c r="T159" s="191"/>
      <c r="AT159" s="186" t="s">
        <v>155</v>
      </c>
      <c r="AU159" s="186" t="s">
        <v>103</v>
      </c>
      <c r="AV159" s="183" t="s">
        <v>103</v>
      </c>
      <c r="AW159" s="183" t="s">
        <v>29</v>
      </c>
      <c r="AX159" s="183" t="s">
        <v>83</v>
      </c>
      <c r="AY159" s="186" t="s">
        <v>146</v>
      </c>
    </row>
    <row r="160" spans="2:65" s="192" customFormat="1">
      <c r="B160" s="193"/>
      <c r="D160" s="185" t="s">
        <v>155</v>
      </c>
      <c r="E160" s="194"/>
      <c r="F160" s="195" t="s">
        <v>204</v>
      </c>
      <c r="H160" s="194"/>
      <c r="I160" s="196"/>
      <c r="L160" s="193"/>
      <c r="M160" s="197"/>
      <c r="T160" s="198"/>
      <c r="AT160" s="194" t="s">
        <v>155</v>
      </c>
      <c r="AU160" s="194" t="s">
        <v>103</v>
      </c>
      <c r="AV160" s="192" t="s">
        <v>83</v>
      </c>
      <c r="AW160" s="192" t="s">
        <v>29</v>
      </c>
      <c r="AX160" s="192" t="s">
        <v>75</v>
      </c>
      <c r="AY160" s="194" t="s">
        <v>146</v>
      </c>
    </row>
    <row r="161" spans="2:65" s="33" customFormat="1" ht="49.15" customHeight="1">
      <c r="B161" s="142"/>
      <c r="C161" s="215" t="s">
        <v>205</v>
      </c>
      <c r="D161" s="215" t="s">
        <v>206</v>
      </c>
      <c r="E161" s="216" t="s">
        <v>207</v>
      </c>
      <c r="F161" s="217" t="s">
        <v>208</v>
      </c>
      <c r="G161" s="218" t="s">
        <v>152</v>
      </c>
      <c r="H161" s="219">
        <v>26.076000000000001</v>
      </c>
      <c r="I161" s="220"/>
      <c r="J161" s="221">
        <f>ROUND(I161*H161,2)</f>
        <v>0</v>
      </c>
      <c r="K161" s="222"/>
      <c r="L161" s="223"/>
      <c r="M161" s="224"/>
      <c r="N161" s="225" t="s">
        <v>41</v>
      </c>
      <c r="P161" s="180">
        <f>O161*H161</f>
        <v>0</v>
      </c>
      <c r="Q161" s="180">
        <v>4.2500000000000003E-3</v>
      </c>
      <c r="R161" s="180">
        <f>Q161*H161</f>
        <v>0.110823</v>
      </c>
      <c r="S161" s="180">
        <v>0</v>
      </c>
      <c r="T161" s="181">
        <f>S161*H161</f>
        <v>0</v>
      </c>
      <c r="AR161" s="182" t="s">
        <v>209</v>
      </c>
      <c r="AT161" s="182" t="s">
        <v>206</v>
      </c>
      <c r="AU161" s="182" t="s">
        <v>103</v>
      </c>
      <c r="AY161" s="16" t="s">
        <v>146</v>
      </c>
      <c r="BE161" s="102">
        <f>IF(N161="základná",J161,0)</f>
        <v>0</v>
      </c>
      <c r="BF161" s="102">
        <f>IF(N161="znížená",J161,0)</f>
        <v>0</v>
      </c>
      <c r="BG161" s="102">
        <f>IF(N161="zákl. prenesená",J161,0)</f>
        <v>0</v>
      </c>
      <c r="BH161" s="102">
        <f>IF(N161="zníž. prenesená",J161,0)</f>
        <v>0</v>
      </c>
      <c r="BI161" s="102">
        <f>IF(N161="nulová",J161,0)</f>
        <v>0</v>
      </c>
      <c r="BJ161" s="16" t="s">
        <v>103</v>
      </c>
      <c r="BK161" s="102">
        <f>ROUND(I161*H161,2)</f>
        <v>0</v>
      </c>
      <c r="BL161" s="16" t="s">
        <v>202</v>
      </c>
      <c r="BM161" s="182" t="s">
        <v>210</v>
      </c>
    </row>
    <row r="162" spans="2:65" s="183" customFormat="1">
      <c r="B162" s="184"/>
      <c r="D162" s="185" t="s">
        <v>155</v>
      </c>
      <c r="E162" s="186"/>
      <c r="F162" s="187" t="s">
        <v>100</v>
      </c>
      <c r="H162" s="188">
        <v>21.73</v>
      </c>
      <c r="I162" s="189"/>
      <c r="L162" s="184"/>
      <c r="M162" s="190"/>
      <c r="T162" s="191"/>
      <c r="AT162" s="186" t="s">
        <v>155</v>
      </c>
      <c r="AU162" s="186" t="s">
        <v>103</v>
      </c>
      <c r="AV162" s="183" t="s">
        <v>103</v>
      </c>
      <c r="AW162" s="183" t="s">
        <v>29</v>
      </c>
      <c r="AX162" s="183" t="s">
        <v>83</v>
      </c>
      <c r="AY162" s="186" t="s">
        <v>146</v>
      </c>
    </row>
    <row r="163" spans="2:65" s="183" customFormat="1">
      <c r="B163" s="184"/>
      <c r="D163" s="185" t="s">
        <v>155</v>
      </c>
      <c r="F163" s="187" t="s">
        <v>211</v>
      </c>
      <c r="H163" s="188">
        <v>26.076000000000001</v>
      </c>
      <c r="I163" s="189"/>
      <c r="L163" s="184"/>
      <c r="M163" s="190"/>
      <c r="T163" s="191"/>
      <c r="AT163" s="186" t="s">
        <v>155</v>
      </c>
      <c r="AU163" s="186" t="s">
        <v>103</v>
      </c>
      <c r="AV163" s="183" t="s">
        <v>103</v>
      </c>
      <c r="AW163" s="183" t="s">
        <v>2</v>
      </c>
      <c r="AX163" s="183" t="s">
        <v>83</v>
      </c>
      <c r="AY163" s="186" t="s">
        <v>146</v>
      </c>
    </row>
    <row r="164" spans="2:65" s="33" customFormat="1" ht="55.5" customHeight="1">
      <c r="B164" s="142"/>
      <c r="C164" s="171" t="s">
        <v>212</v>
      </c>
      <c r="D164" s="171" t="s">
        <v>149</v>
      </c>
      <c r="E164" s="172" t="s">
        <v>213</v>
      </c>
      <c r="F164" s="173" t="s">
        <v>214</v>
      </c>
      <c r="G164" s="174" t="s">
        <v>152</v>
      </c>
      <c r="H164" s="175">
        <v>14.342000000000001</v>
      </c>
      <c r="I164" s="176"/>
      <c r="J164" s="177">
        <f>ROUND(I164*H164,2)</f>
        <v>0</v>
      </c>
      <c r="K164" s="178"/>
      <c r="L164" s="34"/>
      <c r="M164" s="179"/>
      <c r="N164" s="141" t="s">
        <v>41</v>
      </c>
      <c r="P164" s="180">
        <f>O164*H164</f>
        <v>0</v>
      </c>
      <c r="Q164" s="180">
        <v>5.0000000000000001E-3</v>
      </c>
      <c r="R164" s="180">
        <f>Q164*H164</f>
        <v>7.171000000000001E-2</v>
      </c>
      <c r="S164" s="180">
        <v>0</v>
      </c>
      <c r="T164" s="181">
        <f>S164*H164</f>
        <v>0</v>
      </c>
      <c r="AR164" s="182" t="s">
        <v>202</v>
      </c>
      <c r="AT164" s="182" t="s">
        <v>149</v>
      </c>
      <c r="AU164" s="182" t="s">
        <v>103</v>
      </c>
      <c r="AY164" s="16" t="s">
        <v>146</v>
      </c>
      <c r="BE164" s="102">
        <f>IF(N164="základná",J164,0)</f>
        <v>0</v>
      </c>
      <c r="BF164" s="102">
        <f>IF(N164="znížená",J164,0)</f>
        <v>0</v>
      </c>
      <c r="BG164" s="102">
        <f>IF(N164="zákl. prenesená",J164,0)</f>
        <v>0</v>
      </c>
      <c r="BH164" s="102">
        <f>IF(N164="zníž. prenesená",J164,0)</f>
        <v>0</v>
      </c>
      <c r="BI164" s="102">
        <f>IF(N164="nulová",J164,0)</f>
        <v>0</v>
      </c>
      <c r="BJ164" s="16" t="s">
        <v>103</v>
      </c>
      <c r="BK164" s="102">
        <f>ROUND(I164*H164,2)</f>
        <v>0</v>
      </c>
      <c r="BL164" s="16" t="s">
        <v>202</v>
      </c>
      <c r="BM164" s="182" t="s">
        <v>215</v>
      </c>
    </row>
    <row r="165" spans="2:65" s="183" customFormat="1">
      <c r="B165" s="184"/>
      <c r="D165" s="185" t="s">
        <v>155</v>
      </c>
      <c r="E165" s="186"/>
      <c r="F165" s="187" t="s">
        <v>104</v>
      </c>
      <c r="H165" s="188">
        <v>14.342000000000001</v>
      </c>
      <c r="I165" s="189"/>
      <c r="L165" s="184"/>
      <c r="M165" s="190"/>
      <c r="T165" s="191"/>
      <c r="AT165" s="186" t="s">
        <v>155</v>
      </c>
      <c r="AU165" s="186" t="s">
        <v>103</v>
      </c>
      <c r="AV165" s="183" t="s">
        <v>103</v>
      </c>
      <c r="AW165" s="183" t="s">
        <v>29</v>
      </c>
      <c r="AX165" s="183" t="s">
        <v>83</v>
      </c>
      <c r="AY165" s="186" t="s">
        <v>146</v>
      </c>
    </row>
    <row r="166" spans="2:65" s="33" customFormat="1" ht="24.2" customHeight="1">
      <c r="B166" s="142"/>
      <c r="C166" s="171" t="s">
        <v>216</v>
      </c>
      <c r="D166" s="171" t="s">
        <v>149</v>
      </c>
      <c r="E166" s="172" t="s">
        <v>217</v>
      </c>
      <c r="F166" s="173" t="s">
        <v>218</v>
      </c>
      <c r="G166" s="174" t="s">
        <v>219</v>
      </c>
      <c r="H166" s="226"/>
      <c r="I166" s="176"/>
      <c r="J166" s="177">
        <f>ROUND(I166*H166,2)</f>
        <v>0</v>
      </c>
      <c r="K166" s="178"/>
      <c r="L166" s="34"/>
      <c r="M166" s="179"/>
      <c r="N166" s="141" t="s">
        <v>41</v>
      </c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182" t="s">
        <v>202</v>
      </c>
      <c r="AT166" s="182" t="s">
        <v>149</v>
      </c>
      <c r="AU166" s="182" t="s">
        <v>103</v>
      </c>
      <c r="AY166" s="16" t="s">
        <v>146</v>
      </c>
      <c r="BE166" s="102">
        <f>IF(N166="základná",J166,0)</f>
        <v>0</v>
      </c>
      <c r="BF166" s="102">
        <f>IF(N166="znížená",J166,0)</f>
        <v>0</v>
      </c>
      <c r="BG166" s="102">
        <f>IF(N166="zákl. prenesená",J166,0)</f>
        <v>0</v>
      </c>
      <c r="BH166" s="102">
        <f>IF(N166="zníž. prenesená",J166,0)</f>
        <v>0</v>
      </c>
      <c r="BI166" s="102">
        <f>IF(N166="nulová",J166,0)</f>
        <v>0</v>
      </c>
      <c r="BJ166" s="16" t="s">
        <v>103</v>
      </c>
      <c r="BK166" s="102">
        <f>ROUND(I166*H166,2)</f>
        <v>0</v>
      </c>
      <c r="BL166" s="16" t="s">
        <v>202</v>
      </c>
      <c r="BM166" s="182" t="s">
        <v>220</v>
      </c>
    </row>
    <row r="167" spans="2:65" s="158" customFormat="1" ht="22.9" customHeight="1">
      <c r="B167" s="159"/>
      <c r="D167" s="160" t="s">
        <v>74</v>
      </c>
      <c r="E167" s="169" t="s">
        <v>221</v>
      </c>
      <c r="F167" s="169" t="s">
        <v>222</v>
      </c>
      <c r="I167" s="162"/>
      <c r="J167" s="170">
        <f>BK167</f>
        <v>0</v>
      </c>
      <c r="L167" s="159"/>
      <c r="M167" s="164"/>
      <c r="P167" s="165">
        <f>SUM(P168:P173)</f>
        <v>0</v>
      </c>
      <c r="R167" s="165">
        <f>SUM(R168:R173)</f>
        <v>0.1285985</v>
      </c>
      <c r="T167" s="166">
        <f>SUM(T168:T173)</f>
        <v>0</v>
      </c>
      <c r="AR167" s="160" t="s">
        <v>103</v>
      </c>
      <c r="AT167" s="167" t="s">
        <v>74</v>
      </c>
      <c r="AU167" s="167" t="s">
        <v>83</v>
      </c>
      <c r="AY167" s="160" t="s">
        <v>146</v>
      </c>
      <c r="BK167" s="168">
        <f>SUM(BK168:BK173)</f>
        <v>0</v>
      </c>
    </row>
    <row r="168" spans="2:65" s="33" customFormat="1" ht="24.2" customHeight="1">
      <c r="B168" s="142"/>
      <c r="C168" s="171" t="s">
        <v>223</v>
      </c>
      <c r="D168" s="171" t="s">
        <v>149</v>
      </c>
      <c r="E168" s="172" t="s">
        <v>224</v>
      </c>
      <c r="F168" s="173" t="s">
        <v>225</v>
      </c>
      <c r="G168" s="174" t="s">
        <v>152</v>
      </c>
      <c r="H168" s="175">
        <v>21.73</v>
      </c>
      <c r="I168" s="176"/>
      <c r="J168" s="177">
        <f>ROUND(I168*H168,2)</f>
        <v>0</v>
      </c>
      <c r="K168" s="178"/>
      <c r="L168" s="34"/>
      <c r="M168" s="179"/>
      <c r="N168" s="141" t="s">
        <v>41</v>
      </c>
      <c r="P168" s="180">
        <f>O168*H168</f>
        <v>0</v>
      </c>
      <c r="Q168" s="180">
        <v>5.0000000000000001E-3</v>
      </c>
      <c r="R168" s="180">
        <f>Q168*H168</f>
        <v>0.10865000000000001</v>
      </c>
      <c r="S168" s="180">
        <v>0</v>
      </c>
      <c r="T168" s="181">
        <f>S168*H168</f>
        <v>0</v>
      </c>
      <c r="AR168" s="182" t="s">
        <v>202</v>
      </c>
      <c r="AT168" s="182" t="s">
        <v>149</v>
      </c>
      <c r="AU168" s="182" t="s">
        <v>103</v>
      </c>
      <c r="AY168" s="16" t="s">
        <v>146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103</v>
      </c>
      <c r="BK168" s="102">
        <f>ROUND(I168*H168,2)</f>
        <v>0</v>
      </c>
      <c r="BL168" s="16" t="s">
        <v>202</v>
      </c>
      <c r="BM168" s="182" t="s">
        <v>226</v>
      </c>
    </row>
    <row r="169" spans="2:65" s="183" customFormat="1">
      <c r="B169" s="184"/>
      <c r="D169" s="185" t="s">
        <v>155</v>
      </c>
      <c r="E169" s="186"/>
      <c r="F169" s="187" t="s">
        <v>100</v>
      </c>
      <c r="H169" s="188">
        <v>21.73</v>
      </c>
      <c r="I169" s="189"/>
      <c r="L169" s="184"/>
      <c r="M169" s="190"/>
      <c r="T169" s="191"/>
      <c r="AT169" s="186" t="s">
        <v>155</v>
      </c>
      <c r="AU169" s="186" t="s">
        <v>103</v>
      </c>
      <c r="AV169" s="183" t="s">
        <v>103</v>
      </c>
      <c r="AW169" s="183" t="s">
        <v>29</v>
      </c>
      <c r="AX169" s="183" t="s">
        <v>83</v>
      </c>
      <c r="AY169" s="186" t="s">
        <v>146</v>
      </c>
    </row>
    <row r="170" spans="2:65" s="33" customFormat="1" ht="24.2" customHeight="1">
      <c r="B170" s="142"/>
      <c r="C170" s="215" t="s">
        <v>227</v>
      </c>
      <c r="D170" s="215" t="s">
        <v>206</v>
      </c>
      <c r="E170" s="216" t="s">
        <v>228</v>
      </c>
      <c r="F170" s="217" t="s">
        <v>229</v>
      </c>
      <c r="G170" s="218" t="s">
        <v>152</v>
      </c>
      <c r="H170" s="219">
        <v>22.164999999999999</v>
      </c>
      <c r="I170" s="220"/>
      <c r="J170" s="221">
        <f>ROUND(I170*H170,2)</f>
        <v>0</v>
      </c>
      <c r="K170" s="222"/>
      <c r="L170" s="223"/>
      <c r="M170" s="224"/>
      <c r="N170" s="225" t="s">
        <v>41</v>
      </c>
      <c r="P170" s="180">
        <f>O170*H170</f>
        <v>0</v>
      </c>
      <c r="Q170" s="180">
        <v>8.9999999999999998E-4</v>
      </c>
      <c r="R170" s="180">
        <f>Q170*H170</f>
        <v>1.9948499999999997E-2</v>
      </c>
      <c r="S170" s="180">
        <v>0</v>
      </c>
      <c r="T170" s="181">
        <f>S170*H170</f>
        <v>0</v>
      </c>
      <c r="AR170" s="182" t="s">
        <v>209</v>
      </c>
      <c r="AT170" s="182" t="s">
        <v>206</v>
      </c>
      <c r="AU170" s="182" t="s">
        <v>103</v>
      </c>
      <c r="AY170" s="16" t="s">
        <v>146</v>
      </c>
      <c r="BE170" s="102">
        <f>IF(N170="základná",J170,0)</f>
        <v>0</v>
      </c>
      <c r="BF170" s="102">
        <f>IF(N170="znížená",J170,0)</f>
        <v>0</v>
      </c>
      <c r="BG170" s="102">
        <f>IF(N170="zákl. prenesená",J170,0)</f>
        <v>0</v>
      </c>
      <c r="BH170" s="102">
        <f>IF(N170="zníž. prenesená",J170,0)</f>
        <v>0</v>
      </c>
      <c r="BI170" s="102">
        <f>IF(N170="nulová",J170,0)</f>
        <v>0</v>
      </c>
      <c r="BJ170" s="16" t="s">
        <v>103</v>
      </c>
      <c r="BK170" s="102">
        <f>ROUND(I170*H170,2)</f>
        <v>0</v>
      </c>
      <c r="BL170" s="16" t="s">
        <v>202</v>
      </c>
      <c r="BM170" s="182" t="s">
        <v>230</v>
      </c>
    </row>
    <row r="171" spans="2:65" s="183" customFormat="1">
      <c r="B171" s="184"/>
      <c r="D171" s="185" t="s">
        <v>155</v>
      </c>
      <c r="E171" s="186"/>
      <c r="F171" s="187" t="s">
        <v>100</v>
      </c>
      <c r="H171" s="188">
        <v>21.73</v>
      </c>
      <c r="I171" s="189"/>
      <c r="L171" s="184"/>
      <c r="M171" s="190"/>
      <c r="T171" s="191"/>
      <c r="AT171" s="186" t="s">
        <v>155</v>
      </c>
      <c r="AU171" s="186" t="s">
        <v>103</v>
      </c>
      <c r="AV171" s="183" t="s">
        <v>103</v>
      </c>
      <c r="AW171" s="183" t="s">
        <v>29</v>
      </c>
      <c r="AX171" s="183" t="s">
        <v>83</v>
      </c>
      <c r="AY171" s="186" t="s">
        <v>146</v>
      </c>
    </row>
    <row r="172" spans="2:65" s="183" customFormat="1">
      <c r="B172" s="184"/>
      <c r="D172" s="185" t="s">
        <v>155</v>
      </c>
      <c r="F172" s="187" t="s">
        <v>231</v>
      </c>
      <c r="H172" s="188">
        <v>22.164999999999999</v>
      </c>
      <c r="I172" s="189"/>
      <c r="L172" s="184"/>
      <c r="M172" s="190"/>
      <c r="T172" s="191"/>
      <c r="AT172" s="186" t="s">
        <v>155</v>
      </c>
      <c r="AU172" s="186" t="s">
        <v>103</v>
      </c>
      <c r="AV172" s="183" t="s">
        <v>103</v>
      </c>
      <c r="AW172" s="183" t="s">
        <v>2</v>
      </c>
      <c r="AX172" s="183" t="s">
        <v>83</v>
      </c>
      <c r="AY172" s="186" t="s">
        <v>146</v>
      </c>
    </row>
    <row r="173" spans="2:65" s="33" customFormat="1" ht="24.2" customHeight="1">
      <c r="B173" s="142"/>
      <c r="C173" s="171" t="s">
        <v>202</v>
      </c>
      <c r="D173" s="171" t="s">
        <v>149</v>
      </c>
      <c r="E173" s="172" t="s">
        <v>232</v>
      </c>
      <c r="F173" s="173" t="s">
        <v>233</v>
      </c>
      <c r="G173" s="174" t="s">
        <v>219</v>
      </c>
      <c r="H173" s="226"/>
      <c r="I173" s="176"/>
      <c r="J173" s="177">
        <f>ROUND(I173*H173,2)</f>
        <v>0</v>
      </c>
      <c r="K173" s="178"/>
      <c r="L173" s="34"/>
      <c r="M173" s="227"/>
      <c r="N173" s="228" t="s">
        <v>41</v>
      </c>
      <c r="O173" s="229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182" t="s">
        <v>202</v>
      </c>
      <c r="AT173" s="182" t="s">
        <v>149</v>
      </c>
      <c r="AU173" s="182" t="s">
        <v>103</v>
      </c>
      <c r="AY173" s="16" t="s">
        <v>146</v>
      </c>
      <c r="BE173" s="102">
        <f>IF(N173="základná",J173,0)</f>
        <v>0</v>
      </c>
      <c r="BF173" s="102">
        <f>IF(N173="znížená",J173,0)</f>
        <v>0</v>
      </c>
      <c r="BG173" s="102">
        <f>IF(N173="zákl. prenesená",J173,0)</f>
        <v>0</v>
      </c>
      <c r="BH173" s="102">
        <f>IF(N173="zníž. prenesená",J173,0)</f>
        <v>0</v>
      </c>
      <c r="BI173" s="102">
        <f>IF(N173="nulová",J173,0)</f>
        <v>0</v>
      </c>
      <c r="BJ173" s="16" t="s">
        <v>103</v>
      </c>
      <c r="BK173" s="102">
        <f>ROUND(I173*H173,2)</f>
        <v>0</v>
      </c>
      <c r="BL173" s="16" t="s">
        <v>202</v>
      </c>
      <c r="BM173" s="182" t="s">
        <v>234</v>
      </c>
    </row>
    <row r="174" spans="2:65" s="33" customFormat="1" ht="6.95" customHeight="1"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34"/>
    </row>
    <row r="175" spans="2:65" ht="31.7" customHeight="1">
      <c r="C175" s="262" t="s">
        <v>235</v>
      </c>
      <c r="D175" s="262"/>
      <c r="E175" s="262"/>
      <c r="F175" s="262"/>
      <c r="G175" s="262"/>
      <c r="H175" s="262"/>
      <c r="I175" s="262"/>
    </row>
    <row r="176" spans="2:65" ht="36" customHeight="1">
      <c r="C176" s="262" t="s">
        <v>236</v>
      </c>
      <c r="D176" s="262"/>
      <c r="E176" s="262"/>
      <c r="F176" s="262"/>
      <c r="G176" s="262"/>
      <c r="H176" s="262"/>
      <c r="I176" s="262"/>
    </row>
    <row r="177" spans="3:9" ht="36.950000000000003" customHeight="1">
      <c r="C177" s="262" t="s">
        <v>237</v>
      </c>
      <c r="D177" s="262"/>
      <c r="E177" s="262"/>
      <c r="F177" s="262"/>
      <c r="G177" s="262"/>
      <c r="H177" s="262"/>
      <c r="I177" s="262"/>
    </row>
    <row r="178" spans="3:9" ht="31.7" customHeight="1">
      <c r="C178" s="262" t="s">
        <v>238</v>
      </c>
      <c r="D178" s="262"/>
      <c r="E178" s="262"/>
      <c r="F178" s="262"/>
      <c r="G178" s="262"/>
      <c r="H178" s="262"/>
      <c r="I178" s="262"/>
    </row>
    <row r="179" spans="3:9" ht="30.75" customHeight="1">
      <c r="C179" s="262" t="s">
        <v>239</v>
      </c>
      <c r="D179" s="262"/>
      <c r="E179" s="262"/>
      <c r="F179" s="262"/>
      <c r="G179" s="262"/>
      <c r="H179" s="262"/>
      <c r="I179" s="262"/>
    </row>
    <row r="180" spans="3:9" ht="78.2" customHeight="1">
      <c r="C180" s="263" t="s">
        <v>240</v>
      </c>
      <c r="D180" s="263"/>
      <c r="E180" s="263"/>
      <c r="F180" s="263"/>
      <c r="G180" s="263"/>
      <c r="H180" s="263"/>
      <c r="I180" s="263"/>
    </row>
    <row r="181" spans="3:9" ht="42.6" customHeight="1"/>
    <row r="182" spans="3:9" ht="42.6" customHeight="1"/>
    <row r="183" spans="3:9" ht="42.6" customHeight="1"/>
    <row r="184" spans="3:9" ht="42.6" customHeight="1"/>
    <row r="185" spans="3:9" ht="42.6" customHeight="1"/>
    <row r="186" spans="3:9" ht="42.6" customHeight="1"/>
    <row r="187" spans="3:9" ht="42.6" customHeight="1"/>
    <row r="188" spans="3:9" ht="42.6" customHeight="1"/>
  </sheetData>
  <autoFilter ref="C132:K173" xr:uid="{00000000-0009-0000-0000-000001000000}"/>
  <mergeCells count="20">
    <mergeCell ref="C176:I176"/>
    <mergeCell ref="C177:I177"/>
    <mergeCell ref="C178:I178"/>
    <mergeCell ref="C179:I179"/>
    <mergeCell ref="C180:I180"/>
    <mergeCell ref="D110:F110"/>
    <mergeCell ref="D111:F111"/>
    <mergeCell ref="E123:H123"/>
    <mergeCell ref="E125:H125"/>
    <mergeCell ref="C175:I175"/>
    <mergeCell ref="E85:H85"/>
    <mergeCell ref="E87:H87"/>
    <mergeCell ref="D107:F107"/>
    <mergeCell ref="D108:F108"/>
    <mergeCell ref="D109:F109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4"/>
  <sheetViews>
    <sheetView showGridLines="0" view="pageBreakPreview" topLeftCell="A142" zoomScale="85" zoomScaleNormal="100" zoomScalePageLayoutView="85" workbookViewId="0"/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107</v>
      </c>
      <c r="L4" s="19"/>
      <c r="M4" s="110" t="s">
        <v>8</v>
      </c>
      <c r="AT4" s="16" t="s">
        <v>2</v>
      </c>
    </row>
    <row r="5" spans="2:46" ht="6.95" customHeight="1">
      <c r="B5" s="19"/>
      <c r="L5" s="19"/>
    </row>
    <row r="6" spans="2:46" ht="12" customHeight="1">
      <c r="B6" s="19"/>
      <c r="D6" s="26" t="s">
        <v>13</v>
      </c>
      <c r="L6" s="19"/>
    </row>
    <row r="7" spans="2:46" ht="26.25" customHeight="1">
      <c r="B7" s="19"/>
      <c r="E7" s="260" t="str">
        <f>'Rekapitulácia stavby'!K6</f>
        <v>Rekonštr. dažď. kanal. a spevn. plochy s odvodnením za skladom prev. mater. MH, depo Jurajov dvor.</v>
      </c>
      <c r="F7" s="260"/>
      <c r="G7" s="260"/>
      <c r="H7" s="260"/>
      <c r="L7" s="19"/>
    </row>
    <row r="8" spans="2:46" s="33" customFormat="1" ht="12" customHeight="1">
      <c r="B8" s="34"/>
      <c r="D8" s="26" t="s">
        <v>108</v>
      </c>
      <c r="L8" s="34"/>
    </row>
    <row r="9" spans="2:46" s="33" customFormat="1" ht="16.5" customHeight="1">
      <c r="B9" s="34"/>
      <c r="E9" s="243" t="s">
        <v>241</v>
      </c>
      <c r="F9" s="243"/>
      <c r="G9" s="243"/>
      <c r="H9" s="243"/>
      <c r="L9" s="34"/>
    </row>
    <row r="10" spans="2:46" s="33" customFormat="1">
      <c r="B10" s="34"/>
      <c r="L10" s="34"/>
    </row>
    <row r="11" spans="2:46" s="33" customFormat="1" ht="12" customHeight="1">
      <c r="B11" s="34"/>
      <c r="D11" s="26" t="s">
        <v>15</v>
      </c>
      <c r="F11" s="24"/>
      <c r="I11" s="26" t="s">
        <v>16</v>
      </c>
      <c r="J11" s="24"/>
      <c r="L11" s="34"/>
    </row>
    <row r="12" spans="2:46" s="33" customFormat="1" ht="12" customHeight="1">
      <c r="B12" s="34"/>
      <c r="D12" s="26" t="s">
        <v>17</v>
      </c>
      <c r="F12" s="24" t="s">
        <v>18</v>
      </c>
      <c r="I12" s="26" t="s">
        <v>19</v>
      </c>
      <c r="J12" s="60" t="str">
        <f>'Rekapitulácia stavby'!AN8</f>
        <v>21. 8. 2024</v>
      </c>
      <c r="L12" s="34"/>
    </row>
    <row r="13" spans="2:46" s="33" customFormat="1" ht="10.9" customHeight="1">
      <c r="B13" s="34"/>
      <c r="L13" s="34"/>
    </row>
    <row r="14" spans="2:46" s="33" customFormat="1" ht="12" customHeight="1">
      <c r="B14" s="34"/>
      <c r="D14" s="26" t="s">
        <v>21</v>
      </c>
      <c r="I14" s="26" t="s">
        <v>22</v>
      </c>
      <c r="J14" s="24"/>
      <c r="L14" s="34"/>
    </row>
    <row r="15" spans="2:46" s="33" customFormat="1" ht="18" customHeight="1">
      <c r="B15" s="34"/>
      <c r="E15" s="24" t="s">
        <v>23</v>
      </c>
      <c r="I15" s="26" t="s">
        <v>24</v>
      </c>
      <c r="J15" s="24"/>
      <c r="L15" s="34"/>
    </row>
    <row r="16" spans="2:46" s="33" customFormat="1" ht="6.95" customHeight="1">
      <c r="B16" s="34"/>
      <c r="L16" s="34"/>
    </row>
    <row r="17" spans="2:12" s="33" customFormat="1" ht="12" customHeight="1">
      <c r="B17" s="34"/>
      <c r="D17" s="26" t="s">
        <v>25</v>
      </c>
      <c r="I17" s="26" t="s">
        <v>22</v>
      </c>
      <c r="J17" s="27" t="str">
        <f>'Rekapitulácia stavby'!AN13</f>
        <v>Vyplň údaj</v>
      </c>
      <c r="L17" s="34"/>
    </row>
    <row r="18" spans="2:12" s="33" customFormat="1" ht="18" customHeight="1">
      <c r="B18" s="34"/>
      <c r="E18" s="261" t="str">
        <f>'Rekapitulácia stavby'!E14</f>
        <v>Vyplň údaj</v>
      </c>
      <c r="F18" s="261"/>
      <c r="G18" s="261"/>
      <c r="H18" s="261"/>
      <c r="I18" s="26" t="s">
        <v>24</v>
      </c>
      <c r="J18" s="27" t="str">
        <f>'Rekapitulácia stavby'!AN14</f>
        <v>Vyplň údaj</v>
      </c>
      <c r="L18" s="34"/>
    </row>
    <row r="19" spans="2:12" s="33" customFormat="1" ht="6.95" customHeight="1">
      <c r="B19" s="34"/>
      <c r="L19" s="34"/>
    </row>
    <row r="20" spans="2:12" s="33" customFormat="1" ht="12" customHeight="1">
      <c r="B20" s="34"/>
      <c r="D20" s="26" t="s">
        <v>27</v>
      </c>
      <c r="I20" s="26" t="s">
        <v>22</v>
      </c>
      <c r="J20" s="24"/>
      <c r="L20" s="34"/>
    </row>
    <row r="21" spans="2:12" s="33" customFormat="1" ht="18" customHeight="1">
      <c r="B21" s="34"/>
      <c r="E21" s="24" t="s">
        <v>28</v>
      </c>
      <c r="I21" s="26" t="s">
        <v>24</v>
      </c>
      <c r="J21" s="24"/>
      <c r="L21" s="34"/>
    </row>
    <row r="22" spans="2:12" s="33" customFormat="1" ht="6.95" customHeight="1">
      <c r="B22" s="34"/>
      <c r="L22" s="34"/>
    </row>
    <row r="23" spans="2:12" s="33" customFormat="1" ht="12" customHeight="1">
      <c r="B23" s="34"/>
      <c r="D23" s="26" t="s">
        <v>30</v>
      </c>
      <c r="I23" s="26" t="s">
        <v>22</v>
      </c>
      <c r="J23" s="24" t="str">
        <f>IF('Rekapitulácia stavby'!AN19="","",'Rekapitulácia stavby'!AN19)</f>
        <v/>
      </c>
      <c r="L23" s="34"/>
    </row>
    <row r="24" spans="2:12" s="33" customFormat="1" ht="18" customHeight="1">
      <c r="B24" s="34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34"/>
    </row>
    <row r="25" spans="2:12" s="33" customFormat="1" ht="6.95" customHeight="1">
      <c r="B25" s="34"/>
      <c r="L25" s="34"/>
    </row>
    <row r="26" spans="2:12" s="33" customFormat="1" ht="12" customHeight="1">
      <c r="B26" s="34"/>
      <c r="D26" s="26" t="s">
        <v>32</v>
      </c>
      <c r="L26" s="34"/>
    </row>
    <row r="27" spans="2:12" s="111" customFormat="1" ht="16.5" customHeight="1">
      <c r="B27" s="112"/>
      <c r="E27" s="9"/>
      <c r="F27" s="9"/>
      <c r="G27" s="9"/>
      <c r="H27" s="9"/>
      <c r="L27" s="112"/>
    </row>
    <row r="28" spans="2:12" s="33" customFormat="1" ht="6.95" customHeight="1">
      <c r="B28" s="34"/>
      <c r="L28" s="34"/>
    </row>
    <row r="29" spans="2:12" s="33" customFormat="1" ht="6.95" customHeight="1">
      <c r="B29" s="34"/>
      <c r="D29" s="61"/>
      <c r="E29" s="61"/>
      <c r="F29" s="61"/>
      <c r="G29" s="61"/>
      <c r="H29" s="61"/>
      <c r="I29" s="61"/>
      <c r="J29" s="61"/>
      <c r="K29" s="61"/>
      <c r="L29" s="34"/>
    </row>
    <row r="30" spans="2:12" s="33" customFormat="1" ht="14.45" customHeight="1">
      <c r="B30" s="34"/>
      <c r="D30" s="24" t="s">
        <v>110</v>
      </c>
      <c r="J30" s="32">
        <f>J96</f>
        <v>0</v>
      </c>
      <c r="L30" s="34"/>
    </row>
    <row r="31" spans="2:12" s="33" customFormat="1" ht="14.45" customHeight="1">
      <c r="B31" s="34"/>
      <c r="D31" s="31" t="s">
        <v>94</v>
      </c>
      <c r="J31" s="32">
        <f>J106</f>
        <v>0</v>
      </c>
      <c r="L31" s="34"/>
    </row>
    <row r="32" spans="2:12" s="33" customFormat="1" ht="25.5" customHeight="1">
      <c r="B32" s="34"/>
      <c r="D32" s="113" t="s">
        <v>35</v>
      </c>
      <c r="J32" s="74">
        <f>ROUND(J30 + J31, 2)</f>
        <v>0</v>
      </c>
      <c r="L32" s="34"/>
    </row>
    <row r="33" spans="2:12" s="33" customFormat="1" ht="6.95" customHeight="1">
      <c r="B33" s="34"/>
      <c r="D33" s="61"/>
      <c r="E33" s="61"/>
      <c r="F33" s="61"/>
      <c r="G33" s="61"/>
      <c r="H33" s="61"/>
      <c r="I33" s="61"/>
      <c r="J33" s="61"/>
      <c r="K33" s="61"/>
      <c r="L33" s="34"/>
    </row>
    <row r="34" spans="2:12" s="33" customFormat="1" ht="14.45" customHeight="1">
      <c r="B34" s="34"/>
      <c r="F34" s="37" t="s">
        <v>37</v>
      </c>
      <c r="I34" s="37" t="s">
        <v>36</v>
      </c>
      <c r="J34" s="37" t="s">
        <v>38</v>
      </c>
      <c r="L34" s="34"/>
    </row>
    <row r="35" spans="2:12" s="33" customFormat="1" ht="14.45" customHeight="1">
      <c r="B35" s="34"/>
      <c r="D35" s="114" t="s">
        <v>39</v>
      </c>
      <c r="E35" s="40" t="s">
        <v>40</v>
      </c>
      <c r="F35" s="115">
        <f>ROUND((SUM(BE106:BE113) + SUM(BE133:BE233)),  2)</f>
        <v>0</v>
      </c>
      <c r="G35" s="116"/>
      <c r="H35" s="116"/>
      <c r="I35" s="117">
        <v>0.2</v>
      </c>
      <c r="J35" s="115">
        <f>ROUND(((SUM(BE106:BE113) + SUM(BE133:BE233))*I35),  2)</f>
        <v>0</v>
      </c>
      <c r="L35" s="34"/>
    </row>
    <row r="36" spans="2:12" s="33" customFormat="1" ht="14.45" customHeight="1">
      <c r="B36" s="34"/>
      <c r="E36" s="40" t="s">
        <v>41</v>
      </c>
      <c r="F36" s="115">
        <f>ROUND((SUM(BF106:BF113) + SUM(BF133:BF233)),  2)</f>
        <v>0</v>
      </c>
      <c r="G36" s="116"/>
      <c r="H36" s="116"/>
      <c r="I36" s="117">
        <v>0.2</v>
      </c>
      <c r="J36" s="115">
        <f>ROUND(((SUM(BF106:BF113) + SUM(BF133:BF233))*I36),  2)</f>
        <v>0</v>
      </c>
      <c r="L36" s="34"/>
    </row>
    <row r="37" spans="2:12" s="33" customFormat="1" ht="14.45" hidden="1" customHeight="1">
      <c r="B37" s="34"/>
      <c r="E37" s="26" t="s">
        <v>42</v>
      </c>
      <c r="F37" s="118">
        <f>ROUND((SUM(BG106:BG113) + SUM(BG133:BG233)),  2)</f>
        <v>0</v>
      </c>
      <c r="I37" s="119">
        <v>0.2</v>
      </c>
      <c r="J37" s="118">
        <f>0</f>
        <v>0</v>
      </c>
      <c r="L37" s="34"/>
    </row>
    <row r="38" spans="2:12" s="33" customFormat="1" ht="14.45" hidden="1" customHeight="1">
      <c r="B38" s="34"/>
      <c r="E38" s="26" t="s">
        <v>43</v>
      </c>
      <c r="F38" s="118">
        <f>ROUND((SUM(BH106:BH113) + SUM(BH133:BH233)),  2)</f>
        <v>0</v>
      </c>
      <c r="I38" s="119">
        <v>0.2</v>
      </c>
      <c r="J38" s="118">
        <f>0</f>
        <v>0</v>
      </c>
      <c r="L38" s="34"/>
    </row>
    <row r="39" spans="2:12" s="33" customFormat="1" ht="14.45" hidden="1" customHeight="1">
      <c r="B39" s="34"/>
      <c r="E39" s="40" t="s">
        <v>44</v>
      </c>
      <c r="F39" s="115">
        <f>ROUND((SUM(BI106:BI113) + SUM(BI133:BI233)),  2)</f>
        <v>0</v>
      </c>
      <c r="G39" s="116"/>
      <c r="H39" s="116"/>
      <c r="I39" s="117">
        <v>0</v>
      </c>
      <c r="J39" s="115">
        <f>0</f>
        <v>0</v>
      </c>
      <c r="L39" s="34"/>
    </row>
    <row r="40" spans="2:12" s="33" customFormat="1" ht="6.95" customHeight="1">
      <c r="B40" s="34"/>
      <c r="L40" s="34"/>
    </row>
    <row r="41" spans="2:12" s="33" customFormat="1" ht="25.5" customHeight="1">
      <c r="B41" s="34"/>
      <c r="C41" s="107"/>
      <c r="D41" s="120" t="s">
        <v>45</v>
      </c>
      <c r="E41" s="64"/>
      <c r="F41" s="64"/>
      <c r="G41" s="121" t="s">
        <v>46</v>
      </c>
      <c r="H41" s="122" t="s">
        <v>47</v>
      </c>
      <c r="I41" s="64"/>
      <c r="J41" s="123">
        <f>SUM(J32:J39)</f>
        <v>0</v>
      </c>
      <c r="K41" s="124"/>
      <c r="L41" s="34"/>
    </row>
    <row r="42" spans="2:12" s="33" customFormat="1" ht="14.45" customHeight="1">
      <c r="B42" s="34"/>
      <c r="L42" s="34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33" customFormat="1" ht="14.45" customHeight="1">
      <c r="B50" s="34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34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33" customFormat="1" ht="12.75">
      <c r="B61" s="34"/>
      <c r="D61" s="49" t="s">
        <v>50</v>
      </c>
      <c r="E61" s="36"/>
      <c r="F61" s="125" t="s">
        <v>51</v>
      </c>
      <c r="G61" s="49" t="s">
        <v>50</v>
      </c>
      <c r="H61" s="36"/>
      <c r="I61" s="36"/>
      <c r="J61" s="126" t="s">
        <v>51</v>
      </c>
      <c r="K61" s="36"/>
      <c r="L61" s="34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33" customFormat="1" ht="12.75">
      <c r="B65" s="34"/>
      <c r="D65" s="47" t="s">
        <v>52</v>
      </c>
      <c r="E65" s="48"/>
      <c r="F65" s="48"/>
      <c r="G65" s="47" t="s">
        <v>53</v>
      </c>
      <c r="H65" s="48"/>
      <c r="I65" s="48"/>
      <c r="J65" s="48"/>
      <c r="K65" s="48"/>
      <c r="L65" s="34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33" customFormat="1" ht="12.75">
      <c r="B76" s="34"/>
      <c r="D76" s="49" t="s">
        <v>50</v>
      </c>
      <c r="E76" s="36"/>
      <c r="F76" s="125" t="s">
        <v>51</v>
      </c>
      <c r="G76" s="49" t="s">
        <v>50</v>
      </c>
      <c r="H76" s="36"/>
      <c r="I76" s="36"/>
      <c r="J76" s="126" t="s">
        <v>51</v>
      </c>
      <c r="K76" s="36"/>
      <c r="L76" s="34"/>
    </row>
    <row r="77" spans="2:12" s="33" customFormat="1" ht="14.45" customHeight="1"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34"/>
    </row>
    <row r="81" spans="2:47" s="33" customFormat="1" ht="6.95" customHeight="1"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34"/>
    </row>
    <row r="82" spans="2:47" s="33" customFormat="1" ht="24.95" customHeight="1">
      <c r="B82" s="34"/>
      <c r="C82" s="20" t="s">
        <v>111</v>
      </c>
      <c r="L82" s="34"/>
    </row>
    <row r="83" spans="2:47" s="33" customFormat="1" ht="6.95" customHeight="1">
      <c r="B83" s="34"/>
      <c r="L83" s="34"/>
    </row>
    <row r="84" spans="2:47" s="33" customFormat="1" ht="12" customHeight="1">
      <c r="B84" s="34"/>
      <c r="C84" s="26" t="s">
        <v>13</v>
      </c>
      <c r="L84" s="34"/>
    </row>
    <row r="85" spans="2:47" s="33" customFormat="1" ht="26.25" customHeight="1">
      <c r="B85" s="34"/>
      <c r="E85" s="260" t="str">
        <f>E7</f>
        <v>Rekonštr. dažď. kanal. a spevn. plochy s odvodnením za skladom prev. mater. MH, depo Jurajov dvor.</v>
      </c>
      <c r="F85" s="260"/>
      <c r="G85" s="260"/>
      <c r="H85" s="260"/>
      <c r="L85" s="34"/>
    </row>
    <row r="86" spans="2:47" s="33" customFormat="1" ht="12" customHeight="1">
      <c r="B86" s="34"/>
      <c r="C86" s="26" t="s">
        <v>108</v>
      </c>
      <c r="L86" s="34"/>
    </row>
    <row r="87" spans="2:47" s="33" customFormat="1" ht="16.5" customHeight="1">
      <c r="B87" s="34"/>
      <c r="E87" s="243" t="str">
        <f>E9</f>
        <v>02 - Spevnené plochy - rekonštrukcia</v>
      </c>
      <c r="F87" s="243"/>
      <c r="G87" s="243"/>
      <c r="H87" s="243"/>
      <c r="L87" s="34"/>
    </row>
    <row r="88" spans="2:47" s="33" customFormat="1" ht="6.95" customHeight="1">
      <c r="B88" s="34"/>
      <c r="L88" s="34"/>
    </row>
    <row r="89" spans="2:47" s="33" customFormat="1" ht="12" customHeight="1">
      <c r="B89" s="34"/>
      <c r="C89" s="26" t="s">
        <v>17</v>
      </c>
      <c r="F89" s="24" t="str">
        <f>F12</f>
        <v>Bratislava</v>
      </c>
      <c r="I89" s="26" t="s">
        <v>19</v>
      </c>
      <c r="J89" s="60" t="str">
        <f>IF(J12="","",J12)</f>
        <v>21. 8. 2024</v>
      </c>
      <c r="L89" s="34"/>
    </row>
    <row r="90" spans="2:47" s="33" customFormat="1" ht="6.95" customHeight="1">
      <c r="B90" s="34"/>
      <c r="L90" s="34"/>
    </row>
    <row r="91" spans="2:47" s="33" customFormat="1" ht="15.2" customHeight="1">
      <c r="B91" s="34"/>
      <c r="C91" s="26" t="s">
        <v>21</v>
      </c>
      <c r="F91" s="24" t="str">
        <f>E15</f>
        <v>Dopravný podnik Bratislava, a. s.,</v>
      </c>
      <c r="I91" s="26" t="s">
        <v>27</v>
      </c>
      <c r="J91" s="29" t="str">
        <f>E21</f>
        <v>CITYPROJEKT, s.r.o.,</v>
      </c>
      <c r="L91" s="34"/>
    </row>
    <row r="92" spans="2:47" s="33" customFormat="1" ht="15.2" customHeight="1">
      <c r="B92" s="34"/>
      <c r="C92" s="26" t="s">
        <v>25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4"/>
    </row>
    <row r="93" spans="2:47" s="33" customFormat="1" ht="10.35" customHeight="1">
      <c r="B93" s="34"/>
      <c r="L93" s="34"/>
    </row>
    <row r="94" spans="2:47" s="33" customFormat="1" ht="29.25" customHeight="1">
      <c r="B94" s="34"/>
      <c r="C94" s="127" t="s">
        <v>112</v>
      </c>
      <c r="D94" s="107"/>
      <c r="E94" s="107"/>
      <c r="F94" s="107"/>
      <c r="G94" s="107"/>
      <c r="H94" s="107"/>
      <c r="I94" s="107"/>
      <c r="J94" s="128" t="s">
        <v>113</v>
      </c>
      <c r="K94" s="107"/>
      <c r="L94" s="34"/>
    </row>
    <row r="95" spans="2:47" s="33" customFormat="1" ht="10.35" customHeight="1">
      <c r="B95" s="34"/>
      <c r="L95" s="34"/>
    </row>
    <row r="96" spans="2:47" s="33" customFormat="1" ht="22.9" customHeight="1">
      <c r="B96" s="34"/>
      <c r="C96" s="129" t="s">
        <v>114</v>
      </c>
      <c r="J96" s="74">
        <f>J133</f>
        <v>0</v>
      </c>
      <c r="L96" s="34"/>
      <c r="AU96" s="16" t="s">
        <v>115</v>
      </c>
    </row>
    <row r="97" spans="2:65" s="130" customFormat="1" ht="24.95" customHeight="1">
      <c r="B97" s="131"/>
      <c r="D97" s="132" t="s">
        <v>242</v>
      </c>
      <c r="E97" s="133"/>
      <c r="F97" s="133"/>
      <c r="G97" s="133"/>
      <c r="H97" s="133"/>
      <c r="I97" s="133"/>
      <c r="J97" s="134">
        <f>J134</f>
        <v>0</v>
      </c>
      <c r="L97" s="131"/>
    </row>
    <row r="98" spans="2:65" s="135" customFormat="1" ht="19.899999999999999" customHeight="1">
      <c r="B98" s="136"/>
      <c r="D98" s="137" t="s">
        <v>243</v>
      </c>
      <c r="E98" s="138"/>
      <c r="F98" s="138"/>
      <c r="G98" s="138"/>
      <c r="H98" s="138"/>
      <c r="I98" s="138"/>
      <c r="J98" s="139">
        <f>J135</f>
        <v>0</v>
      </c>
      <c r="L98" s="136"/>
    </row>
    <row r="99" spans="2:65" s="135" customFormat="1" ht="19.899999999999999" customHeight="1">
      <c r="B99" s="136"/>
      <c r="D99" s="137" t="s">
        <v>244</v>
      </c>
      <c r="E99" s="138"/>
      <c r="F99" s="138"/>
      <c r="G99" s="138"/>
      <c r="H99" s="138"/>
      <c r="I99" s="138"/>
      <c r="J99" s="139">
        <f>J168</f>
        <v>0</v>
      </c>
      <c r="L99" s="136"/>
    </row>
    <row r="100" spans="2:65" s="135" customFormat="1" ht="19.899999999999999" customHeight="1">
      <c r="B100" s="136"/>
      <c r="D100" s="137" t="s">
        <v>245</v>
      </c>
      <c r="E100" s="138"/>
      <c r="F100" s="138"/>
      <c r="G100" s="138"/>
      <c r="H100" s="138"/>
      <c r="I100" s="138"/>
      <c r="J100" s="139">
        <f>J191</f>
        <v>0</v>
      </c>
      <c r="L100" s="136"/>
    </row>
    <row r="101" spans="2:65" s="135" customFormat="1" ht="19.899999999999999" customHeight="1">
      <c r="B101" s="136"/>
      <c r="D101" s="137" t="s">
        <v>246</v>
      </c>
      <c r="E101" s="138"/>
      <c r="F101" s="138"/>
      <c r="G101" s="138"/>
      <c r="H101" s="138"/>
      <c r="I101" s="138"/>
      <c r="J101" s="139">
        <f>J193</f>
        <v>0</v>
      </c>
      <c r="L101" s="136"/>
    </row>
    <row r="102" spans="2:65" s="135" customFormat="1" ht="19.899999999999999" customHeight="1">
      <c r="B102" s="136"/>
      <c r="D102" s="137" t="s">
        <v>247</v>
      </c>
      <c r="E102" s="138"/>
      <c r="F102" s="138"/>
      <c r="G102" s="138"/>
      <c r="H102" s="138"/>
      <c r="I102" s="138"/>
      <c r="J102" s="139">
        <f>J228</f>
        <v>0</v>
      </c>
      <c r="L102" s="136"/>
    </row>
    <row r="103" spans="2:65" s="130" customFormat="1" ht="24.95" customHeight="1">
      <c r="B103" s="131"/>
      <c r="D103" s="132" t="s">
        <v>248</v>
      </c>
      <c r="E103" s="133"/>
      <c r="F103" s="133"/>
      <c r="G103" s="133"/>
      <c r="H103" s="133"/>
      <c r="I103" s="133"/>
      <c r="J103" s="134">
        <f>J230</f>
        <v>0</v>
      </c>
      <c r="L103" s="131"/>
    </row>
    <row r="104" spans="2:65" s="33" customFormat="1" ht="21.95" customHeight="1">
      <c r="B104" s="34"/>
      <c r="L104" s="34"/>
    </row>
    <row r="105" spans="2:65" s="33" customFormat="1" ht="6.95" customHeight="1">
      <c r="B105" s="34"/>
      <c r="L105" s="34"/>
    </row>
    <row r="106" spans="2:65" s="33" customFormat="1" ht="29.25" customHeight="1">
      <c r="B106" s="34"/>
      <c r="C106" s="129" t="s">
        <v>123</v>
      </c>
      <c r="J106" s="140">
        <f>ROUND(J107 + J108 + J109 + J110 + J111 + J112,2)</f>
        <v>0</v>
      </c>
      <c r="L106" s="34"/>
      <c r="N106" s="141" t="s">
        <v>39</v>
      </c>
    </row>
    <row r="107" spans="2:65" s="33" customFormat="1" ht="18" customHeight="1">
      <c r="B107" s="142"/>
      <c r="C107" s="143"/>
      <c r="D107" s="258" t="s">
        <v>124</v>
      </c>
      <c r="E107" s="258"/>
      <c r="F107" s="258"/>
      <c r="G107" s="143"/>
      <c r="H107" s="143"/>
      <c r="I107" s="143"/>
      <c r="J107" s="98">
        <v>0</v>
      </c>
      <c r="K107" s="143"/>
      <c r="L107" s="142"/>
      <c r="M107" s="143"/>
      <c r="N107" s="144" t="s">
        <v>41</v>
      </c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5" t="s">
        <v>125</v>
      </c>
      <c r="AZ107" s="143"/>
      <c r="BA107" s="143"/>
      <c r="BB107" s="143"/>
      <c r="BC107" s="143"/>
      <c r="BD107" s="143"/>
      <c r="BE107" s="146">
        <f t="shared" ref="BE107:BE112" si="0">IF(N107="základná",J107,0)</f>
        <v>0</v>
      </c>
      <c r="BF107" s="146">
        <f t="shared" ref="BF107:BF112" si="1">IF(N107="znížená",J107,0)</f>
        <v>0</v>
      </c>
      <c r="BG107" s="146">
        <f t="shared" ref="BG107:BG112" si="2">IF(N107="zákl. prenesená",J107,0)</f>
        <v>0</v>
      </c>
      <c r="BH107" s="146">
        <f t="shared" ref="BH107:BH112" si="3">IF(N107="zníž. prenesená",J107,0)</f>
        <v>0</v>
      </c>
      <c r="BI107" s="146">
        <f t="shared" ref="BI107:BI112" si="4">IF(N107="nulová",J107,0)</f>
        <v>0</v>
      </c>
      <c r="BJ107" s="145" t="s">
        <v>103</v>
      </c>
      <c r="BK107" s="143"/>
      <c r="BL107" s="143"/>
      <c r="BM107" s="143"/>
    </row>
    <row r="108" spans="2:65" s="33" customFormat="1" ht="18" customHeight="1">
      <c r="B108" s="142"/>
      <c r="C108" s="143"/>
      <c r="D108" s="258" t="s">
        <v>126</v>
      </c>
      <c r="E108" s="258"/>
      <c r="F108" s="258"/>
      <c r="G108" s="143"/>
      <c r="H108" s="143"/>
      <c r="I108" s="143"/>
      <c r="J108" s="98">
        <v>0</v>
      </c>
      <c r="K108" s="143"/>
      <c r="L108" s="142"/>
      <c r="M108" s="143"/>
      <c r="N108" s="144" t="s">
        <v>41</v>
      </c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5" t="s">
        <v>125</v>
      </c>
      <c r="AZ108" s="143"/>
      <c r="BA108" s="143"/>
      <c r="BB108" s="143"/>
      <c r="BC108" s="143"/>
      <c r="BD108" s="143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103</v>
      </c>
      <c r="BK108" s="143"/>
      <c r="BL108" s="143"/>
      <c r="BM108" s="143"/>
    </row>
    <row r="109" spans="2:65" s="33" customFormat="1" ht="18" customHeight="1">
      <c r="B109" s="142"/>
      <c r="C109" s="143"/>
      <c r="D109" s="258" t="s">
        <v>127</v>
      </c>
      <c r="E109" s="258"/>
      <c r="F109" s="258"/>
      <c r="G109" s="143"/>
      <c r="H109" s="143"/>
      <c r="I109" s="143"/>
      <c r="J109" s="98">
        <v>0</v>
      </c>
      <c r="K109" s="143"/>
      <c r="L109" s="142"/>
      <c r="M109" s="143"/>
      <c r="N109" s="144" t="s">
        <v>41</v>
      </c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5" t="s">
        <v>125</v>
      </c>
      <c r="AZ109" s="143"/>
      <c r="BA109" s="143"/>
      <c r="BB109" s="143"/>
      <c r="BC109" s="143"/>
      <c r="BD109" s="143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103</v>
      </c>
      <c r="BK109" s="143"/>
      <c r="BL109" s="143"/>
      <c r="BM109" s="143"/>
    </row>
    <row r="110" spans="2:65" s="33" customFormat="1" ht="18" customHeight="1">
      <c r="B110" s="142"/>
      <c r="C110" s="143"/>
      <c r="D110" s="258" t="s">
        <v>128</v>
      </c>
      <c r="E110" s="258"/>
      <c r="F110" s="258"/>
      <c r="G110" s="143"/>
      <c r="H110" s="143"/>
      <c r="I110" s="143"/>
      <c r="J110" s="98">
        <v>0</v>
      </c>
      <c r="K110" s="143"/>
      <c r="L110" s="142"/>
      <c r="M110" s="143"/>
      <c r="N110" s="144" t="s">
        <v>41</v>
      </c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5" t="s">
        <v>125</v>
      </c>
      <c r="AZ110" s="143"/>
      <c r="BA110" s="143"/>
      <c r="BB110" s="143"/>
      <c r="BC110" s="143"/>
      <c r="BD110" s="143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103</v>
      </c>
      <c r="BK110" s="143"/>
      <c r="BL110" s="143"/>
      <c r="BM110" s="143"/>
    </row>
    <row r="111" spans="2:65" s="33" customFormat="1" ht="18" customHeight="1">
      <c r="B111" s="142"/>
      <c r="C111" s="143"/>
      <c r="D111" s="258" t="s">
        <v>129</v>
      </c>
      <c r="E111" s="258"/>
      <c r="F111" s="258"/>
      <c r="G111" s="143"/>
      <c r="H111" s="143"/>
      <c r="I111" s="143"/>
      <c r="J111" s="98">
        <v>0</v>
      </c>
      <c r="K111" s="143"/>
      <c r="L111" s="142"/>
      <c r="M111" s="143"/>
      <c r="N111" s="144" t="s">
        <v>41</v>
      </c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5" t="s">
        <v>125</v>
      </c>
      <c r="AZ111" s="143"/>
      <c r="BA111" s="143"/>
      <c r="BB111" s="143"/>
      <c r="BC111" s="143"/>
      <c r="BD111" s="143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103</v>
      </c>
      <c r="BK111" s="143"/>
      <c r="BL111" s="143"/>
      <c r="BM111" s="143"/>
    </row>
    <row r="112" spans="2:65" s="33" customFormat="1" ht="18" customHeight="1">
      <c r="B112" s="142"/>
      <c r="C112" s="143"/>
      <c r="D112" s="147" t="s">
        <v>130</v>
      </c>
      <c r="E112" s="143"/>
      <c r="F112" s="143"/>
      <c r="G112" s="143"/>
      <c r="H112" s="143"/>
      <c r="I112" s="143"/>
      <c r="J112" s="98">
        <f>ROUND(J30*T112,2)</f>
        <v>0</v>
      </c>
      <c r="K112" s="143"/>
      <c r="L112" s="142"/>
      <c r="M112" s="143"/>
      <c r="N112" s="144" t="s">
        <v>41</v>
      </c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5" t="s">
        <v>131</v>
      </c>
      <c r="AZ112" s="143"/>
      <c r="BA112" s="143"/>
      <c r="BB112" s="143"/>
      <c r="BC112" s="143"/>
      <c r="BD112" s="143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103</v>
      </c>
      <c r="BK112" s="143"/>
      <c r="BL112" s="143"/>
      <c r="BM112" s="143"/>
    </row>
    <row r="113" spans="2:12" s="33" customFormat="1">
      <c r="B113" s="34"/>
      <c r="L113" s="34"/>
    </row>
    <row r="114" spans="2:12" s="33" customFormat="1" ht="29.25" customHeight="1">
      <c r="B114" s="34"/>
      <c r="C114" s="106" t="s">
        <v>99</v>
      </c>
      <c r="D114" s="107"/>
      <c r="E114" s="107"/>
      <c r="F114" s="107"/>
      <c r="G114" s="107"/>
      <c r="H114" s="107"/>
      <c r="I114" s="107"/>
      <c r="J114" s="108">
        <f>ROUND(J96+J106,2)</f>
        <v>0</v>
      </c>
      <c r="K114" s="107"/>
      <c r="L114" s="34"/>
    </row>
    <row r="115" spans="2:12" s="33" customFormat="1" ht="6.95" customHeight="1"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34"/>
    </row>
    <row r="119" spans="2:12" s="33" customFormat="1" ht="6.95" customHeight="1"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34"/>
    </row>
    <row r="120" spans="2:12" s="33" customFormat="1" ht="24.95" customHeight="1">
      <c r="B120" s="34"/>
      <c r="C120" s="20" t="s">
        <v>132</v>
      </c>
      <c r="L120" s="34"/>
    </row>
    <row r="121" spans="2:12" s="33" customFormat="1" ht="6.95" customHeight="1">
      <c r="B121" s="34"/>
      <c r="L121" s="34"/>
    </row>
    <row r="122" spans="2:12" s="33" customFormat="1" ht="12" customHeight="1">
      <c r="B122" s="34"/>
      <c r="C122" s="26" t="s">
        <v>13</v>
      </c>
      <c r="L122" s="34"/>
    </row>
    <row r="123" spans="2:12" s="33" customFormat="1" ht="26.25" customHeight="1">
      <c r="B123" s="34"/>
      <c r="E123" s="260" t="str">
        <f>E7</f>
        <v>Rekonštr. dažď. kanal. a spevn. plochy s odvodnením za skladom prev. mater. MH, depo Jurajov dvor.</v>
      </c>
      <c r="F123" s="260"/>
      <c r="G123" s="260"/>
      <c r="H123" s="260"/>
      <c r="L123" s="34"/>
    </row>
    <row r="124" spans="2:12" s="33" customFormat="1" ht="12" customHeight="1">
      <c r="B124" s="34"/>
      <c r="C124" s="26" t="s">
        <v>108</v>
      </c>
      <c r="L124" s="34"/>
    </row>
    <row r="125" spans="2:12" s="33" customFormat="1" ht="16.5" customHeight="1">
      <c r="B125" s="34"/>
      <c r="E125" s="243" t="str">
        <f>E9</f>
        <v>02 - Spevnené plochy - rekonštrukcia</v>
      </c>
      <c r="F125" s="243"/>
      <c r="G125" s="243"/>
      <c r="H125" s="243"/>
      <c r="L125" s="34"/>
    </row>
    <row r="126" spans="2:12" s="33" customFormat="1" ht="6.95" customHeight="1">
      <c r="B126" s="34"/>
      <c r="L126" s="34"/>
    </row>
    <row r="127" spans="2:12" s="33" customFormat="1" ht="12" customHeight="1">
      <c r="B127" s="34"/>
      <c r="C127" s="26" t="s">
        <v>17</v>
      </c>
      <c r="F127" s="24" t="str">
        <f>F12</f>
        <v>Bratislava</v>
      </c>
      <c r="I127" s="26" t="s">
        <v>19</v>
      </c>
      <c r="J127" s="60" t="str">
        <f>IF(J12="","",J12)</f>
        <v>21. 8. 2024</v>
      </c>
      <c r="L127" s="34"/>
    </row>
    <row r="128" spans="2:12" s="33" customFormat="1" ht="6.95" customHeight="1">
      <c r="B128" s="34"/>
      <c r="L128" s="34"/>
    </row>
    <row r="129" spans="2:65" s="33" customFormat="1" ht="15.2" customHeight="1">
      <c r="B129" s="34"/>
      <c r="C129" s="26" t="s">
        <v>21</v>
      </c>
      <c r="F129" s="24" t="str">
        <f>E15</f>
        <v>Dopravný podnik Bratislava, a. s.,</v>
      </c>
      <c r="I129" s="26" t="s">
        <v>27</v>
      </c>
      <c r="J129" s="29" t="str">
        <f>E21</f>
        <v>CITYPROJEKT, s.r.o.,</v>
      </c>
      <c r="L129" s="34"/>
    </row>
    <row r="130" spans="2:65" s="33" customFormat="1" ht="15.2" customHeight="1">
      <c r="B130" s="34"/>
      <c r="C130" s="26" t="s">
        <v>25</v>
      </c>
      <c r="F130" s="24" t="str">
        <f>IF(E18="","",E18)</f>
        <v>Vyplň údaj</v>
      </c>
      <c r="I130" s="26" t="s">
        <v>30</v>
      </c>
      <c r="J130" s="29" t="str">
        <f>E24</f>
        <v xml:space="preserve"> </v>
      </c>
      <c r="L130" s="34"/>
    </row>
    <row r="131" spans="2:65" s="33" customFormat="1" ht="10.35" customHeight="1">
      <c r="B131" s="34"/>
      <c r="L131" s="34"/>
    </row>
    <row r="132" spans="2:65" s="148" customFormat="1" ht="29.25" customHeight="1">
      <c r="B132" s="149"/>
      <c r="C132" s="150" t="s">
        <v>133</v>
      </c>
      <c r="D132" s="151" t="s">
        <v>60</v>
      </c>
      <c r="E132" s="151" t="s">
        <v>56</v>
      </c>
      <c r="F132" s="151" t="s">
        <v>57</v>
      </c>
      <c r="G132" s="151" t="s">
        <v>134</v>
      </c>
      <c r="H132" s="151" t="s">
        <v>135</v>
      </c>
      <c r="I132" s="151" t="s">
        <v>136</v>
      </c>
      <c r="J132" s="152" t="s">
        <v>113</v>
      </c>
      <c r="K132" s="153" t="s">
        <v>137</v>
      </c>
      <c r="L132" s="149"/>
      <c r="M132" s="66"/>
      <c r="N132" s="67" t="s">
        <v>39</v>
      </c>
      <c r="O132" s="67" t="s">
        <v>138</v>
      </c>
      <c r="P132" s="67" t="s">
        <v>139</v>
      </c>
      <c r="Q132" s="67" t="s">
        <v>140</v>
      </c>
      <c r="R132" s="67" t="s">
        <v>141</v>
      </c>
      <c r="S132" s="67" t="s">
        <v>142</v>
      </c>
      <c r="T132" s="68" t="s">
        <v>143</v>
      </c>
    </row>
    <row r="133" spans="2:65" s="33" customFormat="1" ht="22.9" customHeight="1">
      <c r="B133" s="34"/>
      <c r="C133" s="72" t="s">
        <v>110</v>
      </c>
      <c r="J133" s="154">
        <f>BK133</f>
        <v>0</v>
      </c>
      <c r="L133" s="34"/>
      <c r="M133" s="69"/>
      <c r="N133" s="61"/>
      <c r="O133" s="61"/>
      <c r="P133" s="155">
        <f>P134+P230</f>
        <v>0</v>
      </c>
      <c r="Q133" s="61"/>
      <c r="R133" s="155">
        <f>R134+R230</f>
        <v>309.29809300000005</v>
      </c>
      <c r="S133" s="61"/>
      <c r="T133" s="156">
        <f>T134+T230</f>
        <v>0</v>
      </c>
      <c r="AT133" s="16" t="s">
        <v>74</v>
      </c>
      <c r="AU133" s="16" t="s">
        <v>115</v>
      </c>
      <c r="BK133" s="157">
        <f>BK134+BK230</f>
        <v>0</v>
      </c>
    </row>
    <row r="134" spans="2:65" s="158" customFormat="1" ht="25.9" customHeight="1">
      <c r="B134" s="159"/>
      <c r="D134" s="160" t="s">
        <v>74</v>
      </c>
      <c r="E134" s="161" t="s">
        <v>144</v>
      </c>
      <c r="F134" s="161" t="s">
        <v>249</v>
      </c>
      <c r="I134" s="162"/>
      <c r="J134" s="163">
        <f>BK134</f>
        <v>0</v>
      </c>
      <c r="L134" s="159"/>
      <c r="M134" s="164"/>
      <c r="P134" s="165">
        <f>P135+P168+P191+P193+P228</f>
        <v>0</v>
      </c>
      <c r="R134" s="165">
        <f>R135+R168+R191+R193+R228</f>
        <v>309.29809300000005</v>
      </c>
      <c r="T134" s="166">
        <f>T135+T168+T191+T193+T228</f>
        <v>0</v>
      </c>
      <c r="AR134" s="160" t="s">
        <v>83</v>
      </c>
      <c r="AT134" s="167" t="s">
        <v>74</v>
      </c>
      <c r="AU134" s="167" t="s">
        <v>75</v>
      </c>
      <c r="AY134" s="160" t="s">
        <v>146</v>
      </c>
      <c r="BK134" s="168">
        <f>BK135+BK168+BK191+BK193+BK228</f>
        <v>0</v>
      </c>
    </row>
    <row r="135" spans="2:65" s="158" customFormat="1" ht="22.9" customHeight="1">
      <c r="B135" s="159"/>
      <c r="D135" s="160" t="s">
        <v>74</v>
      </c>
      <c r="E135" s="169" t="s">
        <v>83</v>
      </c>
      <c r="F135" s="169" t="s">
        <v>250</v>
      </c>
      <c r="I135" s="162"/>
      <c r="J135" s="170">
        <f>BK135</f>
        <v>0</v>
      </c>
      <c r="L135" s="159"/>
      <c r="M135" s="164"/>
      <c r="P135" s="165">
        <f>SUM(P136:P167)</f>
        <v>0</v>
      </c>
      <c r="R135" s="165">
        <f>SUM(R136:R167)</f>
        <v>0</v>
      </c>
      <c r="T135" s="166">
        <f>SUM(T136:T167)</f>
        <v>0</v>
      </c>
      <c r="AR135" s="160" t="s">
        <v>83</v>
      </c>
      <c r="AT135" s="167" t="s">
        <v>74</v>
      </c>
      <c r="AU135" s="167" t="s">
        <v>83</v>
      </c>
      <c r="AY135" s="160" t="s">
        <v>146</v>
      </c>
      <c r="BK135" s="168">
        <f>SUM(BK136:BK167)</f>
        <v>0</v>
      </c>
    </row>
    <row r="136" spans="2:65" s="33" customFormat="1" ht="33" customHeight="1">
      <c r="B136" s="142"/>
      <c r="C136" s="171" t="s">
        <v>83</v>
      </c>
      <c r="D136" s="171" t="s">
        <v>149</v>
      </c>
      <c r="E136" s="172" t="s">
        <v>251</v>
      </c>
      <c r="F136" s="173" t="s">
        <v>252</v>
      </c>
      <c r="G136" s="174" t="s">
        <v>152</v>
      </c>
      <c r="H136" s="175">
        <v>4</v>
      </c>
      <c r="I136" s="176"/>
      <c r="J136" s="177">
        <f>ROUND(I136*H136,2)</f>
        <v>0</v>
      </c>
      <c r="K136" s="178"/>
      <c r="L136" s="34"/>
      <c r="M136" s="179"/>
      <c r="N136" s="141" t="s">
        <v>41</v>
      </c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AR136" s="182" t="s">
        <v>153</v>
      </c>
      <c r="AT136" s="182" t="s">
        <v>149</v>
      </c>
      <c r="AU136" s="182" t="s">
        <v>103</v>
      </c>
      <c r="AY136" s="16" t="s">
        <v>146</v>
      </c>
      <c r="BE136" s="102">
        <f>IF(N136="základná",J136,0)</f>
        <v>0</v>
      </c>
      <c r="BF136" s="102">
        <f>IF(N136="znížená",J136,0)</f>
        <v>0</v>
      </c>
      <c r="BG136" s="102">
        <f>IF(N136="zákl. prenesená",J136,0)</f>
        <v>0</v>
      </c>
      <c r="BH136" s="102">
        <f>IF(N136="zníž. prenesená",J136,0)</f>
        <v>0</v>
      </c>
      <c r="BI136" s="102">
        <f>IF(N136="nulová",J136,0)</f>
        <v>0</v>
      </c>
      <c r="BJ136" s="16" t="s">
        <v>103</v>
      </c>
      <c r="BK136" s="102">
        <f>ROUND(I136*H136,2)</f>
        <v>0</v>
      </c>
      <c r="BL136" s="16" t="s">
        <v>153</v>
      </c>
      <c r="BM136" s="182" t="s">
        <v>103</v>
      </c>
    </row>
    <row r="137" spans="2:65" s="183" customFormat="1">
      <c r="B137" s="184"/>
      <c r="D137" s="185" t="s">
        <v>155</v>
      </c>
      <c r="E137" s="186"/>
      <c r="F137" s="187" t="s">
        <v>253</v>
      </c>
      <c r="H137" s="188">
        <v>4</v>
      </c>
      <c r="I137" s="189"/>
      <c r="L137" s="184"/>
      <c r="M137" s="190"/>
      <c r="T137" s="191"/>
      <c r="AT137" s="186" t="s">
        <v>155</v>
      </c>
      <c r="AU137" s="186" t="s">
        <v>103</v>
      </c>
      <c r="AV137" s="183" t="s">
        <v>103</v>
      </c>
      <c r="AW137" s="183" t="s">
        <v>29</v>
      </c>
      <c r="AX137" s="183" t="s">
        <v>75</v>
      </c>
      <c r="AY137" s="186" t="s">
        <v>146</v>
      </c>
    </row>
    <row r="138" spans="2:65" s="207" customFormat="1">
      <c r="B138" s="208"/>
      <c r="D138" s="185" t="s">
        <v>155</v>
      </c>
      <c r="E138" s="209"/>
      <c r="F138" s="210" t="s">
        <v>254</v>
      </c>
      <c r="H138" s="211">
        <v>4</v>
      </c>
      <c r="I138" s="212"/>
      <c r="L138" s="208"/>
      <c r="M138" s="213"/>
      <c r="T138" s="214"/>
      <c r="AT138" s="209" t="s">
        <v>155</v>
      </c>
      <c r="AU138" s="209" t="s">
        <v>103</v>
      </c>
      <c r="AV138" s="207" t="s">
        <v>153</v>
      </c>
      <c r="AW138" s="207" t="s">
        <v>29</v>
      </c>
      <c r="AX138" s="207" t="s">
        <v>83</v>
      </c>
      <c r="AY138" s="209" t="s">
        <v>146</v>
      </c>
    </row>
    <row r="139" spans="2:65" s="33" customFormat="1" ht="33" customHeight="1">
      <c r="B139" s="142"/>
      <c r="C139" s="171" t="s">
        <v>103</v>
      </c>
      <c r="D139" s="171" t="s">
        <v>149</v>
      </c>
      <c r="E139" s="172" t="s">
        <v>255</v>
      </c>
      <c r="F139" s="173" t="s">
        <v>256</v>
      </c>
      <c r="G139" s="174" t="s">
        <v>152</v>
      </c>
      <c r="H139" s="175">
        <v>239</v>
      </c>
      <c r="I139" s="176"/>
      <c r="J139" s="177">
        <f>ROUND(I139*H139,2)</f>
        <v>0</v>
      </c>
      <c r="K139" s="178"/>
      <c r="L139" s="34"/>
      <c r="M139" s="179"/>
      <c r="N139" s="141" t="s">
        <v>41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AR139" s="182" t="s">
        <v>153</v>
      </c>
      <c r="AT139" s="182" t="s">
        <v>149</v>
      </c>
      <c r="AU139" s="182" t="s">
        <v>103</v>
      </c>
      <c r="AY139" s="16" t="s">
        <v>146</v>
      </c>
      <c r="BE139" s="102">
        <f>IF(N139="základná",J139,0)</f>
        <v>0</v>
      </c>
      <c r="BF139" s="102">
        <f>IF(N139="znížená",J139,0)</f>
        <v>0</v>
      </c>
      <c r="BG139" s="102">
        <f>IF(N139="zákl. prenesená",J139,0)</f>
        <v>0</v>
      </c>
      <c r="BH139" s="102">
        <f>IF(N139="zníž. prenesená",J139,0)</f>
        <v>0</v>
      </c>
      <c r="BI139" s="102">
        <f>IF(N139="nulová",J139,0)</f>
        <v>0</v>
      </c>
      <c r="BJ139" s="16" t="s">
        <v>103</v>
      </c>
      <c r="BK139" s="102">
        <f>ROUND(I139*H139,2)</f>
        <v>0</v>
      </c>
      <c r="BL139" s="16" t="s">
        <v>153</v>
      </c>
      <c r="BM139" s="182" t="s">
        <v>153</v>
      </c>
    </row>
    <row r="140" spans="2:65" s="183" customFormat="1" ht="22.5">
      <c r="B140" s="184"/>
      <c r="D140" s="185" t="s">
        <v>155</v>
      </c>
      <c r="E140" s="186"/>
      <c r="F140" s="187" t="s">
        <v>257</v>
      </c>
      <c r="H140" s="188">
        <v>215.9</v>
      </c>
      <c r="I140" s="189"/>
      <c r="L140" s="184"/>
      <c r="M140" s="190"/>
      <c r="T140" s="191"/>
      <c r="AT140" s="186" t="s">
        <v>155</v>
      </c>
      <c r="AU140" s="186" t="s">
        <v>103</v>
      </c>
      <c r="AV140" s="183" t="s">
        <v>103</v>
      </c>
      <c r="AW140" s="183" t="s">
        <v>29</v>
      </c>
      <c r="AX140" s="183" t="s">
        <v>75</v>
      </c>
      <c r="AY140" s="186" t="s">
        <v>146</v>
      </c>
    </row>
    <row r="141" spans="2:65" s="183" customFormat="1" ht="22.5">
      <c r="B141" s="184"/>
      <c r="D141" s="185" t="s">
        <v>155</v>
      </c>
      <c r="E141" s="186"/>
      <c r="F141" s="187" t="s">
        <v>258</v>
      </c>
      <c r="H141" s="188">
        <v>20</v>
      </c>
      <c r="I141" s="189"/>
      <c r="L141" s="184"/>
      <c r="M141" s="190"/>
      <c r="T141" s="191"/>
      <c r="AT141" s="186" t="s">
        <v>155</v>
      </c>
      <c r="AU141" s="186" t="s">
        <v>103</v>
      </c>
      <c r="AV141" s="183" t="s">
        <v>103</v>
      </c>
      <c r="AW141" s="183" t="s">
        <v>29</v>
      </c>
      <c r="AX141" s="183" t="s">
        <v>75</v>
      </c>
      <c r="AY141" s="186" t="s">
        <v>146</v>
      </c>
    </row>
    <row r="142" spans="2:65" s="183" customFormat="1">
      <c r="B142" s="184"/>
      <c r="D142" s="185" t="s">
        <v>155</v>
      </c>
      <c r="E142" s="186"/>
      <c r="F142" s="187" t="s">
        <v>259</v>
      </c>
      <c r="H142" s="188">
        <v>3.1</v>
      </c>
      <c r="I142" s="189"/>
      <c r="L142" s="184"/>
      <c r="M142" s="190"/>
      <c r="T142" s="191"/>
      <c r="AT142" s="186" t="s">
        <v>155</v>
      </c>
      <c r="AU142" s="186" t="s">
        <v>103</v>
      </c>
      <c r="AV142" s="183" t="s">
        <v>103</v>
      </c>
      <c r="AW142" s="183" t="s">
        <v>29</v>
      </c>
      <c r="AX142" s="183" t="s">
        <v>75</v>
      </c>
      <c r="AY142" s="186" t="s">
        <v>146</v>
      </c>
    </row>
    <row r="143" spans="2:65" s="207" customFormat="1">
      <c r="B143" s="208"/>
      <c r="D143" s="185" t="s">
        <v>155</v>
      </c>
      <c r="E143" s="209"/>
      <c r="F143" s="210" t="s">
        <v>254</v>
      </c>
      <c r="H143" s="211">
        <v>239</v>
      </c>
      <c r="I143" s="212"/>
      <c r="L143" s="208"/>
      <c r="M143" s="213"/>
      <c r="T143" s="214"/>
      <c r="AT143" s="209" t="s">
        <v>155</v>
      </c>
      <c r="AU143" s="209" t="s">
        <v>103</v>
      </c>
      <c r="AV143" s="207" t="s">
        <v>153</v>
      </c>
      <c r="AW143" s="207" t="s">
        <v>29</v>
      </c>
      <c r="AX143" s="207" t="s">
        <v>83</v>
      </c>
      <c r="AY143" s="209" t="s">
        <v>146</v>
      </c>
    </row>
    <row r="144" spans="2:65" s="33" customFormat="1" ht="37.9" customHeight="1">
      <c r="B144" s="142"/>
      <c r="C144" s="171" t="s">
        <v>161</v>
      </c>
      <c r="D144" s="171" t="s">
        <v>149</v>
      </c>
      <c r="E144" s="172" t="s">
        <v>260</v>
      </c>
      <c r="F144" s="173" t="s">
        <v>261</v>
      </c>
      <c r="G144" s="174" t="s">
        <v>152</v>
      </c>
      <c r="H144" s="175">
        <v>215.9</v>
      </c>
      <c r="I144" s="176"/>
      <c r="J144" s="177">
        <f>ROUND(I144*H144,2)</f>
        <v>0</v>
      </c>
      <c r="K144" s="178"/>
      <c r="L144" s="34"/>
      <c r="M144" s="179"/>
      <c r="N144" s="141" t="s">
        <v>41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AR144" s="182" t="s">
        <v>153</v>
      </c>
      <c r="AT144" s="182" t="s">
        <v>149</v>
      </c>
      <c r="AU144" s="182" t="s">
        <v>103</v>
      </c>
      <c r="AY144" s="16" t="s">
        <v>146</v>
      </c>
      <c r="BE144" s="102">
        <f>IF(N144="základná",J144,0)</f>
        <v>0</v>
      </c>
      <c r="BF144" s="102">
        <f>IF(N144="znížená",J144,0)</f>
        <v>0</v>
      </c>
      <c r="BG144" s="102">
        <f>IF(N144="zákl. prenesená",J144,0)</f>
        <v>0</v>
      </c>
      <c r="BH144" s="102">
        <f>IF(N144="zníž. prenesená",J144,0)</f>
        <v>0</v>
      </c>
      <c r="BI144" s="102">
        <f>IF(N144="nulová",J144,0)</f>
        <v>0</v>
      </c>
      <c r="BJ144" s="16" t="s">
        <v>103</v>
      </c>
      <c r="BK144" s="102">
        <f>ROUND(I144*H144,2)</f>
        <v>0</v>
      </c>
      <c r="BL144" s="16" t="s">
        <v>153</v>
      </c>
      <c r="BM144" s="182" t="s">
        <v>147</v>
      </c>
    </row>
    <row r="145" spans="2:65" s="183" customFormat="1" ht="22.5">
      <c r="B145" s="184"/>
      <c r="D145" s="185" t="s">
        <v>155</v>
      </c>
      <c r="E145" s="186"/>
      <c r="F145" s="187" t="s">
        <v>262</v>
      </c>
      <c r="H145" s="188">
        <v>215.9</v>
      </c>
      <c r="I145" s="189"/>
      <c r="L145" s="184"/>
      <c r="M145" s="190"/>
      <c r="T145" s="191"/>
      <c r="AT145" s="186" t="s">
        <v>155</v>
      </c>
      <c r="AU145" s="186" t="s">
        <v>103</v>
      </c>
      <c r="AV145" s="183" t="s">
        <v>103</v>
      </c>
      <c r="AW145" s="183" t="s">
        <v>29</v>
      </c>
      <c r="AX145" s="183" t="s">
        <v>75</v>
      </c>
      <c r="AY145" s="186" t="s">
        <v>146</v>
      </c>
    </row>
    <row r="146" spans="2:65" s="207" customFormat="1">
      <c r="B146" s="208"/>
      <c r="D146" s="185" t="s">
        <v>155</v>
      </c>
      <c r="E146" s="209"/>
      <c r="F146" s="210" t="s">
        <v>254</v>
      </c>
      <c r="H146" s="211">
        <v>215.9</v>
      </c>
      <c r="I146" s="212"/>
      <c r="L146" s="208"/>
      <c r="M146" s="213"/>
      <c r="T146" s="214"/>
      <c r="AT146" s="209" t="s">
        <v>155</v>
      </c>
      <c r="AU146" s="209" t="s">
        <v>103</v>
      </c>
      <c r="AV146" s="207" t="s">
        <v>153</v>
      </c>
      <c r="AW146" s="207" t="s">
        <v>29</v>
      </c>
      <c r="AX146" s="207" t="s">
        <v>83</v>
      </c>
      <c r="AY146" s="209" t="s">
        <v>146</v>
      </c>
    </row>
    <row r="147" spans="2:65" s="33" customFormat="1" ht="33" customHeight="1">
      <c r="B147" s="142"/>
      <c r="C147" s="171" t="s">
        <v>153</v>
      </c>
      <c r="D147" s="171" t="s">
        <v>149</v>
      </c>
      <c r="E147" s="172" t="s">
        <v>263</v>
      </c>
      <c r="F147" s="173" t="s">
        <v>264</v>
      </c>
      <c r="G147" s="174" t="s">
        <v>152</v>
      </c>
      <c r="H147" s="175">
        <v>215.9</v>
      </c>
      <c r="I147" s="176"/>
      <c r="J147" s="177">
        <f>ROUND(I147*H147,2)</f>
        <v>0</v>
      </c>
      <c r="K147" s="178"/>
      <c r="L147" s="34"/>
      <c r="M147" s="179"/>
      <c r="N147" s="141" t="s">
        <v>41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182" t="s">
        <v>153</v>
      </c>
      <c r="AT147" s="182" t="s">
        <v>149</v>
      </c>
      <c r="AU147" s="182" t="s">
        <v>103</v>
      </c>
      <c r="AY147" s="16" t="s">
        <v>146</v>
      </c>
      <c r="BE147" s="102">
        <f>IF(N147="základná",J147,0)</f>
        <v>0</v>
      </c>
      <c r="BF147" s="102">
        <f>IF(N147="znížená",J147,0)</f>
        <v>0</v>
      </c>
      <c r="BG147" s="102">
        <f>IF(N147="zákl. prenesená",J147,0)</f>
        <v>0</v>
      </c>
      <c r="BH147" s="102">
        <f>IF(N147="zníž. prenesená",J147,0)</f>
        <v>0</v>
      </c>
      <c r="BI147" s="102">
        <f>IF(N147="nulová",J147,0)</f>
        <v>0</v>
      </c>
      <c r="BJ147" s="16" t="s">
        <v>103</v>
      </c>
      <c r="BK147" s="102">
        <f>ROUND(I147*H147,2)</f>
        <v>0</v>
      </c>
      <c r="BL147" s="16" t="s">
        <v>153</v>
      </c>
      <c r="BM147" s="182" t="s">
        <v>186</v>
      </c>
    </row>
    <row r="148" spans="2:65" s="183" customFormat="1" ht="22.5">
      <c r="B148" s="184"/>
      <c r="D148" s="185" t="s">
        <v>155</v>
      </c>
      <c r="E148" s="186"/>
      <c r="F148" s="187" t="s">
        <v>265</v>
      </c>
      <c r="H148" s="188">
        <v>215.9</v>
      </c>
      <c r="I148" s="189"/>
      <c r="L148" s="184"/>
      <c r="M148" s="190"/>
      <c r="T148" s="191"/>
      <c r="AT148" s="186" t="s">
        <v>155</v>
      </c>
      <c r="AU148" s="186" t="s">
        <v>103</v>
      </c>
      <c r="AV148" s="183" t="s">
        <v>103</v>
      </c>
      <c r="AW148" s="183" t="s">
        <v>29</v>
      </c>
      <c r="AX148" s="183" t="s">
        <v>75</v>
      </c>
      <c r="AY148" s="186" t="s">
        <v>146</v>
      </c>
    </row>
    <row r="149" spans="2:65" s="207" customFormat="1">
      <c r="B149" s="208"/>
      <c r="D149" s="185" t="s">
        <v>155</v>
      </c>
      <c r="E149" s="209"/>
      <c r="F149" s="210" t="s">
        <v>254</v>
      </c>
      <c r="H149" s="211">
        <v>215.9</v>
      </c>
      <c r="I149" s="212"/>
      <c r="L149" s="208"/>
      <c r="M149" s="213"/>
      <c r="T149" s="214"/>
      <c r="AT149" s="209" t="s">
        <v>155</v>
      </c>
      <c r="AU149" s="209" t="s">
        <v>103</v>
      </c>
      <c r="AV149" s="207" t="s">
        <v>153</v>
      </c>
      <c r="AW149" s="207" t="s">
        <v>29</v>
      </c>
      <c r="AX149" s="207" t="s">
        <v>83</v>
      </c>
      <c r="AY149" s="209" t="s">
        <v>146</v>
      </c>
    </row>
    <row r="150" spans="2:65" s="33" customFormat="1" ht="33" customHeight="1">
      <c r="B150" s="142"/>
      <c r="C150" s="171" t="s">
        <v>174</v>
      </c>
      <c r="D150" s="171" t="s">
        <v>149</v>
      </c>
      <c r="E150" s="172" t="s">
        <v>266</v>
      </c>
      <c r="F150" s="173" t="s">
        <v>267</v>
      </c>
      <c r="G150" s="174" t="s">
        <v>268</v>
      </c>
      <c r="H150" s="175">
        <v>55.063000000000002</v>
      </c>
      <c r="I150" s="176"/>
      <c r="J150" s="177">
        <f>ROUND(I150*H150,2)</f>
        <v>0</v>
      </c>
      <c r="K150" s="178"/>
      <c r="L150" s="34"/>
      <c r="M150" s="179"/>
      <c r="N150" s="141" t="s">
        <v>41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82" t="s">
        <v>153</v>
      </c>
      <c r="AT150" s="182" t="s">
        <v>149</v>
      </c>
      <c r="AU150" s="182" t="s">
        <v>103</v>
      </c>
      <c r="AY150" s="16" t="s">
        <v>146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6" t="s">
        <v>103</v>
      </c>
      <c r="BK150" s="102">
        <f>ROUND(I150*H150,2)</f>
        <v>0</v>
      </c>
      <c r="BL150" s="16" t="s">
        <v>153</v>
      </c>
      <c r="BM150" s="182" t="s">
        <v>199</v>
      </c>
    </row>
    <row r="151" spans="2:65" s="183" customFormat="1">
      <c r="B151" s="184"/>
      <c r="D151" s="185" t="s">
        <v>155</v>
      </c>
      <c r="E151" s="186"/>
      <c r="F151" s="187" t="s">
        <v>269</v>
      </c>
      <c r="H151" s="188">
        <v>55.063000000000002</v>
      </c>
      <c r="I151" s="189"/>
      <c r="L151" s="184"/>
      <c r="M151" s="190"/>
      <c r="T151" s="191"/>
      <c r="AT151" s="186" t="s">
        <v>155</v>
      </c>
      <c r="AU151" s="186" t="s">
        <v>103</v>
      </c>
      <c r="AV151" s="183" t="s">
        <v>103</v>
      </c>
      <c r="AW151" s="183" t="s">
        <v>29</v>
      </c>
      <c r="AX151" s="183" t="s">
        <v>75</v>
      </c>
      <c r="AY151" s="186" t="s">
        <v>146</v>
      </c>
    </row>
    <row r="152" spans="2:65" s="207" customFormat="1">
      <c r="B152" s="208"/>
      <c r="D152" s="185" t="s">
        <v>155</v>
      </c>
      <c r="E152" s="209"/>
      <c r="F152" s="210" t="s">
        <v>254</v>
      </c>
      <c r="H152" s="211">
        <v>55.063000000000002</v>
      </c>
      <c r="I152" s="212"/>
      <c r="L152" s="208"/>
      <c r="M152" s="213"/>
      <c r="T152" s="214"/>
      <c r="AT152" s="209" t="s">
        <v>155</v>
      </c>
      <c r="AU152" s="209" t="s">
        <v>103</v>
      </c>
      <c r="AV152" s="207" t="s">
        <v>153</v>
      </c>
      <c r="AW152" s="207" t="s">
        <v>29</v>
      </c>
      <c r="AX152" s="207" t="s">
        <v>83</v>
      </c>
      <c r="AY152" s="209" t="s">
        <v>146</v>
      </c>
    </row>
    <row r="153" spans="2:65" s="33" customFormat="1" ht="37.9" customHeight="1">
      <c r="B153" s="142"/>
      <c r="C153" s="171" t="s">
        <v>147</v>
      </c>
      <c r="D153" s="171" t="s">
        <v>149</v>
      </c>
      <c r="E153" s="172" t="s">
        <v>270</v>
      </c>
      <c r="F153" s="173" t="s">
        <v>271</v>
      </c>
      <c r="G153" s="174" t="s">
        <v>268</v>
      </c>
      <c r="H153" s="175">
        <v>55.063000000000002</v>
      </c>
      <c r="I153" s="176"/>
      <c r="J153" s="177">
        <f>ROUND(I153*H153,2)</f>
        <v>0</v>
      </c>
      <c r="K153" s="178"/>
      <c r="L153" s="34"/>
      <c r="M153" s="179"/>
      <c r="N153" s="141" t="s">
        <v>41</v>
      </c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AR153" s="182" t="s">
        <v>153</v>
      </c>
      <c r="AT153" s="182" t="s">
        <v>149</v>
      </c>
      <c r="AU153" s="182" t="s">
        <v>103</v>
      </c>
      <c r="AY153" s="16" t="s">
        <v>146</v>
      </c>
      <c r="BE153" s="102">
        <f>IF(N153="základná",J153,0)</f>
        <v>0</v>
      </c>
      <c r="BF153" s="102">
        <f>IF(N153="znížená",J153,0)</f>
        <v>0</v>
      </c>
      <c r="BG153" s="102">
        <f>IF(N153="zákl. prenesená",J153,0)</f>
        <v>0</v>
      </c>
      <c r="BH153" s="102">
        <f>IF(N153="zníž. prenesená",J153,0)</f>
        <v>0</v>
      </c>
      <c r="BI153" s="102">
        <f>IF(N153="nulová",J153,0)</f>
        <v>0</v>
      </c>
      <c r="BJ153" s="16" t="s">
        <v>103</v>
      </c>
      <c r="BK153" s="102">
        <f>ROUND(I153*H153,2)</f>
        <v>0</v>
      </c>
      <c r="BL153" s="16" t="s">
        <v>153</v>
      </c>
      <c r="BM153" s="182" t="s">
        <v>212</v>
      </c>
    </row>
    <row r="154" spans="2:65" s="183" customFormat="1">
      <c r="B154" s="184"/>
      <c r="D154" s="185" t="s">
        <v>155</v>
      </c>
      <c r="E154" s="186"/>
      <c r="F154" s="187" t="s">
        <v>269</v>
      </c>
      <c r="H154" s="188">
        <v>55.063000000000002</v>
      </c>
      <c r="I154" s="189"/>
      <c r="L154" s="184"/>
      <c r="M154" s="190"/>
      <c r="T154" s="191"/>
      <c r="AT154" s="186" t="s">
        <v>155</v>
      </c>
      <c r="AU154" s="186" t="s">
        <v>103</v>
      </c>
      <c r="AV154" s="183" t="s">
        <v>103</v>
      </c>
      <c r="AW154" s="183" t="s">
        <v>29</v>
      </c>
      <c r="AX154" s="183" t="s">
        <v>75</v>
      </c>
      <c r="AY154" s="186" t="s">
        <v>146</v>
      </c>
    </row>
    <row r="155" spans="2:65" s="207" customFormat="1">
      <c r="B155" s="208"/>
      <c r="D155" s="185" t="s">
        <v>155</v>
      </c>
      <c r="E155" s="209"/>
      <c r="F155" s="210" t="s">
        <v>254</v>
      </c>
      <c r="H155" s="211">
        <v>55.063000000000002</v>
      </c>
      <c r="I155" s="212"/>
      <c r="L155" s="208"/>
      <c r="M155" s="213"/>
      <c r="T155" s="214"/>
      <c r="AT155" s="209" t="s">
        <v>155</v>
      </c>
      <c r="AU155" s="209" t="s">
        <v>103</v>
      </c>
      <c r="AV155" s="207" t="s">
        <v>153</v>
      </c>
      <c r="AW155" s="207" t="s">
        <v>29</v>
      </c>
      <c r="AX155" s="207" t="s">
        <v>83</v>
      </c>
      <c r="AY155" s="209" t="s">
        <v>146</v>
      </c>
    </row>
    <row r="156" spans="2:65" s="33" customFormat="1" ht="24.2" customHeight="1">
      <c r="B156" s="142"/>
      <c r="C156" s="171" t="s">
        <v>182</v>
      </c>
      <c r="D156" s="171" t="s">
        <v>149</v>
      </c>
      <c r="E156" s="172" t="s">
        <v>272</v>
      </c>
      <c r="F156" s="173" t="s">
        <v>273</v>
      </c>
      <c r="G156" s="174" t="s">
        <v>268</v>
      </c>
      <c r="H156" s="175">
        <v>55.063000000000002</v>
      </c>
      <c r="I156" s="176"/>
      <c r="J156" s="177">
        <f>ROUND(I156*H156,2)</f>
        <v>0</v>
      </c>
      <c r="K156" s="178"/>
      <c r="L156" s="34"/>
      <c r="M156" s="179"/>
      <c r="N156" s="141" t="s">
        <v>41</v>
      </c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182" t="s">
        <v>153</v>
      </c>
      <c r="AT156" s="182" t="s">
        <v>149</v>
      </c>
      <c r="AU156" s="182" t="s">
        <v>103</v>
      </c>
      <c r="AY156" s="16" t="s">
        <v>146</v>
      </c>
      <c r="BE156" s="102">
        <f>IF(N156="základná",J156,0)</f>
        <v>0</v>
      </c>
      <c r="BF156" s="102">
        <f>IF(N156="znížená",J156,0)</f>
        <v>0</v>
      </c>
      <c r="BG156" s="102">
        <f>IF(N156="zákl. prenesená",J156,0)</f>
        <v>0</v>
      </c>
      <c r="BH156" s="102">
        <f>IF(N156="zníž. prenesená",J156,0)</f>
        <v>0</v>
      </c>
      <c r="BI156" s="102">
        <f>IF(N156="nulová",J156,0)</f>
        <v>0</v>
      </c>
      <c r="BJ156" s="16" t="s">
        <v>103</v>
      </c>
      <c r="BK156" s="102">
        <f>ROUND(I156*H156,2)</f>
        <v>0</v>
      </c>
      <c r="BL156" s="16" t="s">
        <v>153</v>
      </c>
      <c r="BM156" s="182" t="s">
        <v>223</v>
      </c>
    </row>
    <row r="157" spans="2:65" s="183" customFormat="1">
      <c r="B157" s="184"/>
      <c r="D157" s="185" t="s">
        <v>155</v>
      </c>
      <c r="E157" s="186"/>
      <c r="F157" s="187" t="s">
        <v>269</v>
      </c>
      <c r="H157" s="188">
        <v>55.063000000000002</v>
      </c>
      <c r="I157" s="189"/>
      <c r="L157" s="184"/>
      <c r="M157" s="190"/>
      <c r="T157" s="191"/>
      <c r="AT157" s="186" t="s">
        <v>155</v>
      </c>
      <c r="AU157" s="186" t="s">
        <v>103</v>
      </c>
      <c r="AV157" s="183" t="s">
        <v>103</v>
      </c>
      <c r="AW157" s="183" t="s">
        <v>29</v>
      </c>
      <c r="AX157" s="183" t="s">
        <v>75</v>
      </c>
      <c r="AY157" s="186" t="s">
        <v>146</v>
      </c>
    </row>
    <row r="158" spans="2:65" s="207" customFormat="1">
      <c r="B158" s="208"/>
      <c r="D158" s="185" t="s">
        <v>155</v>
      </c>
      <c r="E158" s="209"/>
      <c r="F158" s="210" t="s">
        <v>254</v>
      </c>
      <c r="H158" s="211">
        <v>55.063000000000002</v>
      </c>
      <c r="I158" s="212"/>
      <c r="L158" s="208"/>
      <c r="M158" s="213"/>
      <c r="T158" s="214"/>
      <c r="AT158" s="209" t="s">
        <v>155</v>
      </c>
      <c r="AU158" s="209" t="s">
        <v>103</v>
      </c>
      <c r="AV158" s="207" t="s">
        <v>153</v>
      </c>
      <c r="AW158" s="207" t="s">
        <v>29</v>
      </c>
      <c r="AX158" s="207" t="s">
        <v>83</v>
      </c>
      <c r="AY158" s="209" t="s">
        <v>146</v>
      </c>
    </row>
    <row r="159" spans="2:65" s="33" customFormat="1" ht="16.5" customHeight="1">
      <c r="B159" s="142"/>
      <c r="C159" s="171" t="s">
        <v>186</v>
      </c>
      <c r="D159" s="171" t="s">
        <v>149</v>
      </c>
      <c r="E159" s="172" t="s">
        <v>274</v>
      </c>
      <c r="F159" s="173" t="s">
        <v>275</v>
      </c>
      <c r="G159" s="174" t="s">
        <v>268</v>
      </c>
      <c r="H159" s="175">
        <v>55.063000000000002</v>
      </c>
      <c r="I159" s="176"/>
      <c r="J159" s="177">
        <f>ROUND(I159*H159,2)</f>
        <v>0</v>
      </c>
      <c r="K159" s="178"/>
      <c r="L159" s="34"/>
      <c r="M159" s="179"/>
      <c r="N159" s="141" t="s">
        <v>41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AR159" s="182" t="s">
        <v>153</v>
      </c>
      <c r="AT159" s="182" t="s">
        <v>149</v>
      </c>
      <c r="AU159" s="182" t="s">
        <v>103</v>
      </c>
      <c r="AY159" s="16" t="s">
        <v>146</v>
      </c>
      <c r="BE159" s="102">
        <f>IF(N159="základná",J159,0)</f>
        <v>0</v>
      </c>
      <c r="BF159" s="102">
        <f>IF(N159="znížená",J159,0)</f>
        <v>0</v>
      </c>
      <c r="BG159" s="102">
        <f>IF(N159="zákl. prenesená",J159,0)</f>
        <v>0</v>
      </c>
      <c r="BH159" s="102">
        <f>IF(N159="zníž. prenesená",J159,0)</f>
        <v>0</v>
      </c>
      <c r="BI159" s="102">
        <f>IF(N159="nulová",J159,0)</f>
        <v>0</v>
      </c>
      <c r="BJ159" s="16" t="s">
        <v>103</v>
      </c>
      <c r="BK159" s="102">
        <f>ROUND(I159*H159,2)</f>
        <v>0</v>
      </c>
      <c r="BL159" s="16" t="s">
        <v>153</v>
      </c>
      <c r="BM159" s="182" t="s">
        <v>202</v>
      </c>
    </row>
    <row r="160" spans="2:65" s="183" customFormat="1">
      <c r="B160" s="184"/>
      <c r="D160" s="185" t="s">
        <v>155</v>
      </c>
      <c r="E160" s="186"/>
      <c r="F160" s="187" t="s">
        <v>269</v>
      </c>
      <c r="H160" s="188">
        <v>55.063000000000002</v>
      </c>
      <c r="I160" s="189"/>
      <c r="L160" s="184"/>
      <c r="M160" s="190"/>
      <c r="T160" s="191"/>
      <c r="AT160" s="186" t="s">
        <v>155</v>
      </c>
      <c r="AU160" s="186" t="s">
        <v>103</v>
      </c>
      <c r="AV160" s="183" t="s">
        <v>103</v>
      </c>
      <c r="AW160" s="183" t="s">
        <v>29</v>
      </c>
      <c r="AX160" s="183" t="s">
        <v>75</v>
      </c>
      <c r="AY160" s="186" t="s">
        <v>146</v>
      </c>
    </row>
    <row r="161" spans="2:65" s="207" customFormat="1">
      <c r="B161" s="208"/>
      <c r="D161" s="185" t="s">
        <v>155</v>
      </c>
      <c r="E161" s="209"/>
      <c r="F161" s="210" t="s">
        <v>254</v>
      </c>
      <c r="H161" s="211">
        <v>55.063000000000002</v>
      </c>
      <c r="I161" s="212"/>
      <c r="L161" s="208"/>
      <c r="M161" s="213"/>
      <c r="T161" s="214"/>
      <c r="AT161" s="209" t="s">
        <v>155</v>
      </c>
      <c r="AU161" s="209" t="s">
        <v>103</v>
      </c>
      <c r="AV161" s="207" t="s">
        <v>153</v>
      </c>
      <c r="AW161" s="207" t="s">
        <v>29</v>
      </c>
      <c r="AX161" s="207" t="s">
        <v>83</v>
      </c>
      <c r="AY161" s="209" t="s">
        <v>146</v>
      </c>
    </row>
    <row r="162" spans="2:65" s="33" customFormat="1" ht="24.2" customHeight="1">
      <c r="B162" s="142"/>
      <c r="C162" s="171" t="s">
        <v>159</v>
      </c>
      <c r="D162" s="171" t="s">
        <v>149</v>
      </c>
      <c r="E162" s="172" t="s">
        <v>276</v>
      </c>
      <c r="F162" s="173" t="s">
        <v>277</v>
      </c>
      <c r="G162" s="174" t="s">
        <v>172</v>
      </c>
      <c r="H162" s="175">
        <v>55.063000000000002</v>
      </c>
      <c r="I162" s="176"/>
      <c r="J162" s="177">
        <f>ROUND(I162*H162,2)</f>
        <v>0</v>
      </c>
      <c r="K162" s="178"/>
      <c r="L162" s="34"/>
      <c r="M162" s="179"/>
      <c r="N162" s="141" t="s">
        <v>41</v>
      </c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AR162" s="182" t="s">
        <v>153</v>
      </c>
      <c r="AT162" s="182" t="s">
        <v>149</v>
      </c>
      <c r="AU162" s="182" t="s">
        <v>103</v>
      </c>
      <c r="AY162" s="16" t="s">
        <v>146</v>
      </c>
      <c r="BE162" s="102">
        <f>IF(N162="základná",J162,0)</f>
        <v>0</v>
      </c>
      <c r="BF162" s="102">
        <f>IF(N162="znížená",J162,0)</f>
        <v>0</v>
      </c>
      <c r="BG162" s="102">
        <f>IF(N162="zákl. prenesená",J162,0)</f>
        <v>0</v>
      </c>
      <c r="BH162" s="102">
        <f>IF(N162="zníž. prenesená",J162,0)</f>
        <v>0</v>
      </c>
      <c r="BI162" s="102">
        <f>IF(N162="nulová",J162,0)</f>
        <v>0</v>
      </c>
      <c r="BJ162" s="16" t="s">
        <v>103</v>
      </c>
      <c r="BK162" s="102">
        <f>ROUND(I162*H162,2)</f>
        <v>0</v>
      </c>
      <c r="BL162" s="16" t="s">
        <v>153</v>
      </c>
      <c r="BM162" s="182" t="s">
        <v>278</v>
      </c>
    </row>
    <row r="163" spans="2:65" s="183" customFormat="1">
      <c r="B163" s="184"/>
      <c r="D163" s="185" t="s">
        <v>155</v>
      </c>
      <c r="E163" s="186"/>
      <c r="F163" s="187" t="s">
        <v>269</v>
      </c>
      <c r="H163" s="188">
        <v>55.063000000000002</v>
      </c>
      <c r="I163" s="189"/>
      <c r="L163" s="184"/>
      <c r="M163" s="190"/>
      <c r="T163" s="191"/>
      <c r="AT163" s="186" t="s">
        <v>155</v>
      </c>
      <c r="AU163" s="186" t="s">
        <v>103</v>
      </c>
      <c r="AV163" s="183" t="s">
        <v>103</v>
      </c>
      <c r="AW163" s="183" t="s">
        <v>29</v>
      </c>
      <c r="AX163" s="183" t="s">
        <v>75</v>
      </c>
      <c r="AY163" s="186" t="s">
        <v>146</v>
      </c>
    </row>
    <row r="164" spans="2:65" s="207" customFormat="1">
      <c r="B164" s="208"/>
      <c r="D164" s="185" t="s">
        <v>155</v>
      </c>
      <c r="E164" s="209"/>
      <c r="F164" s="210" t="s">
        <v>254</v>
      </c>
      <c r="H164" s="211">
        <v>55.063000000000002</v>
      </c>
      <c r="I164" s="212"/>
      <c r="L164" s="208"/>
      <c r="M164" s="213"/>
      <c r="T164" s="214"/>
      <c r="AT164" s="209" t="s">
        <v>155</v>
      </c>
      <c r="AU164" s="209" t="s">
        <v>103</v>
      </c>
      <c r="AV164" s="207" t="s">
        <v>153</v>
      </c>
      <c r="AW164" s="207" t="s">
        <v>29</v>
      </c>
      <c r="AX164" s="207" t="s">
        <v>83</v>
      </c>
      <c r="AY164" s="209" t="s">
        <v>146</v>
      </c>
    </row>
    <row r="165" spans="2:65" s="33" customFormat="1" ht="21.75" customHeight="1">
      <c r="B165" s="142"/>
      <c r="C165" s="171" t="s">
        <v>199</v>
      </c>
      <c r="D165" s="171" t="s">
        <v>149</v>
      </c>
      <c r="E165" s="172" t="s">
        <v>279</v>
      </c>
      <c r="F165" s="173" t="s">
        <v>280</v>
      </c>
      <c r="G165" s="174" t="s">
        <v>152</v>
      </c>
      <c r="H165" s="175">
        <v>207.9</v>
      </c>
      <c r="I165" s="176"/>
      <c r="J165" s="177">
        <f>ROUND(I165*H165,2)</f>
        <v>0</v>
      </c>
      <c r="K165" s="178"/>
      <c r="L165" s="34"/>
      <c r="M165" s="179"/>
      <c r="N165" s="141" t="s">
        <v>41</v>
      </c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182" t="s">
        <v>153</v>
      </c>
      <c r="AT165" s="182" t="s">
        <v>149</v>
      </c>
      <c r="AU165" s="182" t="s">
        <v>103</v>
      </c>
      <c r="AY165" s="16" t="s">
        <v>146</v>
      </c>
      <c r="BE165" s="102">
        <f>IF(N165="základná",J165,0)</f>
        <v>0</v>
      </c>
      <c r="BF165" s="102">
        <f>IF(N165="znížená",J165,0)</f>
        <v>0</v>
      </c>
      <c r="BG165" s="102">
        <f>IF(N165="zákl. prenesená",J165,0)</f>
        <v>0</v>
      </c>
      <c r="BH165" s="102">
        <f>IF(N165="zníž. prenesená",J165,0)</f>
        <v>0</v>
      </c>
      <c r="BI165" s="102">
        <f>IF(N165="nulová",J165,0)</f>
        <v>0</v>
      </c>
      <c r="BJ165" s="16" t="s">
        <v>103</v>
      </c>
      <c r="BK165" s="102">
        <f>ROUND(I165*H165,2)</f>
        <v>0</v>
      </c>
      <c r="BL165" s="16" t="s">
        <v>153</v>
      </c>
      <c r="BM165" s="182" t="s">
        <v>6</v>
      </c>
    </row>
    <row r="166" spans="2:65" s="183" customFormat="1">
      <c r="B166" s="184"/>
      <c r="D166" s="185" t="s">
        <v>155</v>
      </c>
      <c r="E166" s="186"/>
      <c r="F166" s="187" t="s">
        <v>281</v>
      </c>
      <c r="H166" s="188">
        <v>207.9</v>
      </c>
      <c r="I166" s="189"/>
      <c r="L166" s="184"/>
      <c r="M166" s="190"/>
      <c r="T166" s="191"/>
      <c r="AT166" s="186" t="s">
        <v>155</v>
      </c>
      <c r="AU166" s="186" t="s">
        <v>103</v>
      </c>
      <c r="AV166" s="183" t="s">
        <v>103</v>
      </c>
      <c r="AW166" s="183" t="s">
        <v>29</v>
      </c>
      <c r="AX166" s="183" t="s">
        <v>75</v>
      </c>
      <c r="AY166" s="186" t="s">
        <v>146</v>
      </c>
    </row>
    <row r="167" spans="2:65" s="207" customFormat="1">
      <c r="B167" s="208"/>
      <c r="D167" s="185" t="s">
        <v>155</v>
      </c>
      <c r="E167" s="209"/>
      <c r="F167" s="210" t="s">
        <v>254</v>
      </c>
      <c r="H167" s="211">
        <v>207.9</v>
      </c>
      <c r="I167" s="212"/>
      <c r="L167" s="208"/>
      <c r="M167" s="213"/>
      <c r="T167" s="214"/>
      <c r="AT167" s="209" t="s">
        <v>155</v>
      </c>
      <c r="AU167" s="209" t="s">
        <v>103</v>
      </c>
      <c r="AV167" s="207" t="s">
        <v>153</v>
      </c>
      <c r="AW167" s="207" t="s">
        <v>29</v>
      </c>
      <c r="AX167" s="207" t="s">
        <v>83</v>
      </c>
      <c r="AY167" s="209" t="s">
        <v>146</v>
      </c>
    </row>
    <row r="168" spans="2:65" s="158" customFormat="1" ht="22.9" customHeight="1">
      <c r="B168" s="159"/>
      <c r="D168" s="160" t="s">
        <v>74</v>
      </c>
      <c r="E168" s="169" t="s">
        <v>174</v>
      </c>
      <c r="F168" s="169" t="s">
        <v>282</v>
      </c>
      <c r="I168" s="162"/>
      <c r="J168" s="170">
        <f>BK168</f>
        <v>0</v>
      </c>
      <c r="L168" s="159"/>
      <c r="M168" s="164"/>
      <c r="P168" s="165">
        <f>SUM(P169:P190)</f>
        <v>0</v>
      </c>
      <c r="R168" s="165">
        <f>SUM(R169:R190)</f>
        <v>285.05334300000004</v>
      </c>
      <c r="T168" s="166">
        <f>SUM(T169:T190)</f>
        <v>0</v>
      </c>
      <c r="AR168" s="160" t="s">
        <v>83</v>
      </c>
      <c r="AT168" s="167" t="s">
        <v>74</v>
      </c>
      <c r="AU168" s="167" t="s">
        <v>83</v>
      </c>
      <c r="AY168" s="160" t="s">
        <v>146</v>
      </c>
      <c r="BK168" s="168">
        <f>SUM(BK169:BK190)</f>
        <v>0</v>
      </c>
    </row>
    <row r="169" spans="2:65" s="33" customFormat="1" ht="24.2" customHeight="1">
      <c r="B169" s="142"/>
      <c r="C169" s="171" t="s">
        <v>205</v>
      </c>
      <c r="D169" s="171" t="s">
        <v>149</v>
      </c>
      <c r="E169" s="172" t="s">
        <v>283</v>
      </c>
      <c r="F169" s="173" t="s">
        <v>284</v>
      </c>
      <c r="G169" s="174" t="s">
        <v>152</v>
      </c>
      <c r="H169" s="175">
        <v>207.9</v>
      </c>
      <c r="I169" s="176"/>
      <c r="J169" s="177">
        <f>ROUND(I169*H169,2)</f>
        <v>0</v>
      </c>
      <c r="K169" s="178"/>
      <c r="L169" s="34"/>
      <c r="M169" s="179"/>
      <c r="N169" s="141" t="s">
        <v>41</v>
      </c>
      <c r="P169" s="180">
        <f>O169*H169</f>
        <v>0</v>
      </c>
      <c r="Q169" s="180">
        <v>0.37080000000000002</v>
      </c>
      <c r="R169" s="180">
        <f>Q169*H169</f>
        <v>77.089320000000001</v>
      </c>
      <c r="S169" s="180">
        <v>0</v>
      </c>
      <c r="T169" s="181">
        <f>S169*H169</f>
        <v>0</v>
      </c>
      <c r="AR169" s="182" t="s">
        <v>153</v>
      </c>
      <c r="AT169" s="182" t="s">
        <v>149</v>
      </c>
      <c r="AU169" s="182" t="s">
        <v>103</v>
      </c>
      <c r="AY169" s="16" t="s">
        <v>146</v>
      </c>
      <c r="BE169" s="102">
        <f>IF(N169="základná",J169,0)</f>
        <v>0</v>
      </c>
      <c r="BF169" s="102">
        <f>IF(N169="znížená",J169,0)</f>
        <v>0</v>
      </c>
      <c r="BG169" s="102">
        <f>IF(N169="zákl. prenesená",J169,0)</f>
        <v>0</v>
      </c>
      <c r="BH169" s="102">
        <f>IF(N169="zníž. prenesená",J169,0)</f>
        <v>0</v>
      </c>
      <c r="BI169" s="102">
        <f>IF(N169="nulová",J169,0)</f>
        <v>0</v>
      </c>
      <c r="BJ169" s="16" t="s">
        <v>103</v>
      </c>
      <c r="BK169" s="102">
        <f>ROUND(I169*H169,2)</f>
        <v>0</v>
      </c>
      <c r="BL169" s="16" t="s">
        <v>153</v>
      </c>
      <c r="BM169" s="182" t="s">
        <v>285</v>
      </c>
    </row>
    <row r="170" spans="2:65" s="183" customFormat="1">
      <c r="B170" s="184"/>
      <c r="D170" s="185" t="s">
        <v>155</v>
      </c>
      <c r="E170" s="186"/>
      <c r="F170" s="187" t="s">
        <v>286</v>
      </c>
      <c r="H170" s="188">
        <v>207.9</v>
      </c>
      <c r="I170" s="189"/>
      <c r="L170" s="184"/>
      <c r="M170" s="190"/>
      <c r="T170" s="191"/>
      <c r="AT170" s="186" t="s">
        <v>155</v>
      </c>
      <c r="AU170" s="186" t="s">
        <v>103</v>
      </c>
      <c r="AV170" s="183" t="s">
        <v>103</v>
      </c>
      <c r="AW170" s="183" t="s">
        <v>29</v>
      </c>
      <c r="AX170" s="183" t="s">
        <v>75</v>
      </c>
      <c r="AY170" s="186" t="s">
        <v>146</v>
      </c>
    </row>
    <row r="171" spans="2:65" s="207" customFormat="1">
      <c r="B171" s="208"/>
      <c r="D171" s="185" t="s">
        <v>155</v>
      </c>
      <c r="E171" s="209"/>
      <c r="F171" s="210" t="s">
        <v>254</v>
      </c>
      <c r="H171" s="211">
        <v>207.9</v>
      </c>
      <c r="I171" s="212"/>
      <c r="L171" s="208"/>
      <c r="M171" s="213"/>
      <c r="T171" s="214"/>
      <c r="AT171" s="209" t="s">
        <v>155</v>
      </c>
      <c r="AU171" s="209" t="s">
        <v>103</v>
      </c>
      <c r="AV171" s="207" t="s">
        <v>153</v>
      </c>
      <c r="AW171" s="207" t="s">
        <v>29</v>
      </c>
      <c r="AX171" s="207" t="s">
        <v>83</v>
      </c>
      <c r="AY171" s="209" t="s">
        <v>146</v>
      </c>
    </row>
    <row r="172" spans="2:65" s="33" customFormat="1" ht="37.9" customHeight="1">
      <c r="B172" s="142"/>
      <c r="C172" s="171" t="s">
        <v>212</v>
      </c>
      <c r="D172" s="171" t="s">
        <v>149</v>
      </c>
      <c r="E172" s="172" t="s">
        <v>287</v>
      </c>
      <c r="F172" s="173" t="s">
        <v>288</v>
      </c>
      <c r="G172" s="174" t="s">
        <v>152</v>
      </c>
      <c r="H172" s="175">
        <v>189</v>
      </c>
      <c r="I172" s="176"/>
      <c r="J172" s="177">
        <f>ROUND(I172*H172,2)</f>
        <v>0</v>
      </c>
      <c r="K172" s="178"/>
      <c r="L172" s="34"/>
      <c r="M172" s="179"/>
      <c r="N172" s="141" t="s">
        <v>41</v>
      </c>
      <c r="P172" s="180">
        <f>O172*H172</f>
        <v>0</v>
      </c>
      <c r="Q172" s="180">
        <v>0.37694</v>
      </c>
      <c r="R172" s="180">
        <f>Q172*H172</f>
        <v>71.241659999999996</v>
      </c>
      <c r="S172" s="180">
        <v>0</v>
      </c>
      <c r="T172" s="181">
        <f>S172*H172</f>
        <v>0</v>
      </c>
      <c r="AR172" s="182" t="s">
        <v>153</v>
      </c>
      <c r="AT172" s="182" t="s">
        <v>149</v>
      </c>
      <c r="AU172" s="182" t="s">
        <v>103</v>
      </c>
      <c r="AY172" s="16" t="s">
        <v>146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6" t="s">
        <v>103</v>
      </c>
      <c r="BK172" s="102">
        <f>ROUND(I172*H172,2)</f>
        <v>0</v>
      </c>
      <c r="BL172" s="16" t="s">
        <v>153</v>
      </c>
      <c r="BM172" s="182" t="s">
        <v>289</v>
      </c>
    </row>
    <row r="173" spans="2:65" s="183" customFormat="1">
      <c r="B173" s="184"/>
      <c r="D173" s="185" t="s">
        <v>155</v>
      </c>
      <c r="E173" s="186"/>
      <c r="F173" s="187" t="s">
        <v>290</v>
      </c>
      <c r="H173" s="188">
        <v>189</v>
      </c>
      <c r="I173" s="189"/>
      <c r="L173" s="184"/>
      <c r="M173" s="190"/>
      <c r="T173" s="191"/>
      <c r="AT173" s="186" t="s">
        <v>155</v>
      </c>
      <c r="AU173" s="186" t="s">
        <v>103</v>
      </c>
      <c r="AV173" s="183" t="s">
        <v>103</v>
      </c>
      <c r="AW173" s="183" t="s">
        <v>29</v>
      </c>
      <c r="AX173" s="183" t="s">
        <v>75</v>
      </c>
      <c r="AY173" s="186" t="s">
        <v>146</v>
      </c>
    </row>
    <row r="174" spans="2:65" s="207" customFormat="1">
      <c r="B174" s="208"/>
      <c r="D174" s="185" t="s">
        <v>155</v>
      </c>
      <c r="E174" s="209"/>
      <c r="F174" s="210" t="s">
        <v>254</v>
      </c>
      <c r="H174" s="211">
        <v>189</v>
      </c>
      <c r="I174" s="212"/>
      <c r="L174" s="208"/>
      <c r="M174" s="213"/>
      <c r="T174" s="214"/>
      <c r="AT174" s="209" t="s">
        <v>155</v>
      </c>
      <c r="AU174" s="209" t="s">
        <v>103</v>
      </c>
      <c r="AV174" s="207" t="s">
        <v>153</v>
      </c>
      <c r="AW174" s="207" t="s">
        <v>29</v>
      </c>
      <c r="AX174" s="207" t="s">
        <v>83</v>
      </c>
      <c r="AY174" s="209" t="s">
        <v>146</v>
      </c>
    </row>
    <row r="175" spans="2:65" s="33" customFormat="1" ht="24.2" customHeight="1">
      <c r="B175" s="142"/>
      <c r="C175" s="171" t="s">
        <v>216</v>
      </c>
      <c r="D175" s="171" t="s">
        <v>149</v>
      </c>
      <c r="E175" s="172" t="s">
        <v>291</v>
      </c>
      <c r="F175" s="173" t="s">
        <v>292</v>
      </c>
      <c r="G175" s="174" t="s">
        <v>152</v>
      </c>
      <c r="H175" s="175">
        <v>20.5</v>
      </c>
      <c r="I175" s="176"/>
      <c r="J175" s="177">
        <f>ROUND(I175*H175,2)</f>
        <v>0</v>
      </c>
      <c r="K175" s="178"/>
      <c r="L175" s="34"/>
      <c r="M175" s="179"/>
      <c r="N175" s="141" t="s">
        <v>41</v>
      </c>
      <c r="P175" s="180">
        <f>O175*H175</f>
        <v>0</v>
      </c>
      <c r="Q175" s="180">
        <v>0.4471</v>
      </c>
      <c r="R175" s="180">
        <f>Q175*H175</f>
        <v>9.1655499999999996</v>
      </c>
      <c r="S175" s="180">
        <v>0</v>
      </c>
      <c r="T175" s="181">
        <f>S175*H175</f>
        <v>0</v>
      </c>
      <c r="AR175" s="182" t="s">
        <v>153</v>
      </c>
      <c r="AT175" s="182" t="s">
        <v>149</v>
      </c>
      <c r="AU175" s="182" t="s">
        <v>103</v>
      </c>
      <c r="AY175" s="16" t="s">
        <v>146</v>
      </c>
      <c r="BE175" s="102">
        <f>IF(N175="základná",J175,0)</f>
        <v>0</v>
      </c>
      <c r="BF175" s="102">
        <f>IF(N175="znížená",J175,0)</f>
        <v>0</v>
      </c>
      <c r="BG175" s="102">
        <f>IF(N175="zákl. prenesená",J175,0)</f>
        <v>0</v>
      </c>
      <c r="BH175" s="102">
        <f>IF(N175="zníž. prenesená",J175,0)</f>
        <v>0</v>
      </c>
      <c r="BI175" s="102">
        <f>IF(N175="nulová",J175,0)</f>
        <v>0</v>
      </c>
      <c r="BJ175" s="16" t="s">
        <v>103</v>
      </c>
      <c r="BK175" s="102">
        <f>ROUND(I175*H175,2)</f>
        <v>0</v>
      </c>
      <c r="BL175" s="16" t="s">
        <v>153</v>
      </c>
      <c r="BM175" s="182" t="s">
        <v>293</v>
      </c>
    </row>
    <row r="176" spans="2:65" s="183" customFormat="1">
      <c r="B176" s="184"/>
      <c r="D176" s="185" t="s">
        <v>155</v>
      </c>
      <c r="E176" s="186"/>
      <c r="F176" s="187" t="s">
        <v>294</v>
      </c>
      <c r="H176" s="188">
        <v>20.5</v>
      </c>
      <c r="I176" s="189"/>
      <c r="L176" s="184"/>
      <c r="M176" s="190"/>
      <c r="T176" s="191"/>
      <c r="AT176" s="186" t="s">
        <v>155</v>
      </c>
      <c r="AU176" s="186" t="s">
        <v>103</v>
      </c>
      <c r="AV176" s="183" t="s">
        <v>103</v>
      </c>
      <c r="AW176" s="183" t="s">
        <v>29</v>
      </c>
      <c r="AX176" s="183" t="s">
        <v>75</v>
      </c>
      <c r="AY176" s="186" t="s">
        <v>146</v>
      </c>
    </row>
    <row r="177" spans="2:65" s="207" customFormat="1">
      <c r="B177" s="208"/>
      <c r="D177" s="185" t="s">
        <v>155</v>
      </c>
      <c r="E177" s="209"/>
      <c r="F177" s="210" t="s">
        <v>254</v>
      </c>
      <c r="H177" s="211">
        <v>20.5</v>
      </c>
      <c r="I177" s="212"/>
      <c r="L177" s="208"/>
      <c r="M177" s="213"/>
      <c r="T177" s="214"/>
      <c r="AT177" s="209" t="s">
        <v>155</v>
      </c>
      <c r="AU177" s="209" t="s">
        <v>103</v>
      </c>
      <c r="AV177" s="207" t="s">
        <v>153</v>
      </c>
      <c r="AW177" s="207" t="s">
        <v>29</v>
      </c>
      <c r="AX177" s="207" t="s">
        <v>83</v>
      </c>
      <c r="AY177" s="209" t="s">
        <v>146</v>
      </c>
    </row>
    <row r="178" spans="2:65" s="33" customFormat="1" ht="33" customHeight="1">
      <c r="B178" s="142"/>
      <c r="C178" s="171" t="s">
        <v>223</v>
      </c>
      <c r="D178" s="171" t="s">
        <v>149</v>
      </c>
      <c r="E178" s="172" t="s">
        <v>295</v>
      </c>
      <c r="F178" s="173" t="s">
        <v>296</v>
      </c>
      <c r="G178" s="174" t="s">
        <v>152</v>
      </c>
      <c r="H178" s="175">
        <v>3.1</v>
      </c>
      <c r="I178" s="176"/>
      <c r="J178" s="177">
        <f>ROUND(I178*H178,2)</f>
        <v>0</v>
      </c>
      <c r="K178" s="178"/>
      <c r="L178" s="34"/>
      <c r="M178" s="179"/>
      <c r="N178" s="141" t="s">
        <v>41</v>
      </c>
      <c r="P178" s="180">
        <f>O178*H178</f>
        <v>0</v>
      </c>
      <c r="Q178" s="180">
        <v>0.45623000000000002</v>
      </c>
      <c r="R178" s="180">
        <f>Q178*H178</f>
        <v>1.4143130000000002</v>
      </c>
      <c r="S178" s="180">
        <v>0</v>
      </c>
      <c r="T178" s="181">
        <f>S178*H178</f>
        <v>0</v>
      </c>
      <c r="AR178" s="182" t="s">
        <v>153</v>
      </c>
      <c r="AT178" s="182" t="s">
        <v>149</v>
      </c>
      <c r="AU178" s="182" t="s">
        <v>103</v>
      </c>
      <c r="AY178" s="16" t="s">
        <v>146</v>
      </c>
      <c r="BE178" s="102">
        <f>IF(N178="základná",J178,0)</f>
        <v>0</v>
      </c>
      <c r="BF178" s="102">
        <f>IF(N178="znížená",J178,0)</f>
        <v>0</v>
      </c>
      <c r="BG178" s="102">
        <f>IF(N178="zákl. prenesená",J178,0)</f>
        <v>0</v>
      </c>
      <c r="BH178" s="102">
        <f>IF(N178="zníž. prenesená",J178,0)</f>
        <v>0</v>
      </c>
      <c r="BI178" s="102">
        <f>IF(N178="nulová",J178,0)</f>
        <v>0</v>
      </c>
      <c r="BJ178" s="16" t="s">
        <v>103</v>
      </c>
      <c r="BK178" s="102">
        <f>ROUND(I178*H178,2)</f>
        <v>0</v>
      </c>
      <c r="BL178" s="16" t="s">
        <v>153</v>
      </c>
      <c r="BM178" s="182" t="s">
        <v>297</v>
      </c>
    </row>
    <row r="179" spans="2:65" s="183" customFormat="1">
      <c r="B179" s="184"/>
      <c r="D179" s="185" t="s">
        <v>155</v>
      </c>
      <c r="E179" s="186"/>
      <c r="F179" s="187" t="s">
        <v>298</v>
      </c>
      <c r="H179" s="188">
        <v>3.1</v>
      </c>
      <c r="I179" s="189"/>
      <c r="L179" s="184"/>
      <c r="M179" s="190"/>
      <c r="T179" s="191"/>
      <c r="AT179" s="186" t="s">
        <v>155</v>
      </c>
      <c r="AU179" s="186" t="s">
        <v>103</v>
      </c>
      <c r="AV179" s="183" t="s">
        <v>103</v>
      </c>
      <c r="AW179" s="183" t="s">
        <v>29</v>
      </c>
      <c r="AX179" s="183" t="s">
        <v>75</v>
      </c>
      <c r="AY179" s="186" t="s">
        <v>146</v>
      </c>
    </row>
    <row r="180" spans="2:65" s="207" customFormat="1">
      <c r="B180" s="208"/>
      <c r="D180" s="185" t="s">
        <v>155</v>
      </c>
      <c r="E180" s="209"/>
      <c r="F180" s="210" t="s">
        <v>254</v>
      </c>
      <c r="H180" s="211">
        <v>3.1</v>
      </c>
      <c r="I180" s="212"/>
      <c r="L180" s="208"/>
      <c r="M180" s="213"/>
      <c r="T180" s="214"/>
      <c r="AT180" s="209" t="s">
        <v>155</v>
      </c>
      <c r="AU180" s="209" t="s">
        <v>103</v>
      </c>
      <c r="AV180" s="207" t="s">
        <v>153</v>
      </c>
      <c r="AW180" s="207" t="s">
        <v>29</v>
      </c>
      <c r="AX180" s="207" t="s">
        <v>83</v>
      </c>
      <c r="AY180" s="209" t="s">
        <v>146</v>
      </c>
    </row>
    <row r="181" spans="2:65" s="33" customFormat="1" ht="37.9" customHeight="1">
      <c r="B181" s="142"/>
      <c r="C181" s="171" t="s">
        <v>227</v>
      </c>
      <c r="D181" s="171" t="s">
        <v>149</v>
      </c>
      <c r="E181" s="172" t="s">
        <v>299</v>
      </c>
      <c r="F181" s="173" t="s">
        <v>300</v>
      </c>
      <c r="G181" s="174" t="s">
        <v>152</v>
      </c>
      <c r="H181" s="175">
        <v>347.5</v>
      </c>
      <c r="I181" s="176"/>
      <c r="J181" s="177">
        <f>ROUND(I181*H181,2)</f>
        <v>0</v>
      </c>
      <c r="K181" s="178"/>
      <c r="L181" s="34"/>
      <c r="M181" s="179"/>
      <c r="N181" s="141" t="s">
        <v>41</v>
      </c>
      <c r="P181" s="180">
        <f>O181*H181</f>
        <v>0</v>
      </c>
      <c r="Q181" s="180">
        <v>0.13800000000000001</v>
      </c>
      <c r="R181" s="180">
        <f>Q181*H181</f>
        <v>47.955000000000005</v>
      </c>
      <c r="S181" s="180">
        <v>0</v>
      </c>
      <c r="T181" s="181">
        <f>S181*H181</f>
        <v>0</v>
      </c>
      <c r="AR181" s="182" t="s">
        <v>153</v>
      </c>
      <c r="AT181" s="182" t="s">
        <v>149</v>
      </c>
      <c r="AU181" s="182" t="s">
        <v>103</v>
      </c>
      <c r="AY181" s="16" t="s">
        <v>146</v>
      </c>
      <c r="BE181" s="102">
        <f>IF(N181="základná",J181,0)</f>
        <v>0</v>
      </c>
      <c r="BF181" s="102">
        <f>IF(N181="znížená",J181,0)</f>
        <v>0</v>
      </c>
      <c r="BG181" s="102">
        <f>IF(N181="zákl. prenesená",J181,0)</f>
        <v>0</v>
      </c>
      <c r="BH181" s="102">
        <f>IF(N181="zníž. prenesená",J181,0)</f>
        <v>0</v>
      </c>
      <c r="BI181" s="102">
        <f>IF(N181="nulová",J181,0)</f>
        <v>0</v>
      </c>
      <c r="BJ181" s="16" t="s">
        <v>103</v>
      </c>
      <c r="BK181" s="102">
        <f>ROUND(I181*H181,2)</f>
        <v>0</v>
      </c>
      <c r="BL181" s="16" t="s">
        <v>153</v>
      </c>
      <c r="BM181" s="182" t="s">
        <v>301</v>
      </c>
    </row>
    <row r="182" spans="2:65" s="183" customFormat="1">
      <c r="B182" s="184"/>
      <c r="D182" s="185" t="s">
        <v>155</v>
      </c>
      <c r="E182" s="186"/>
      <c r="F182" s="187" t="s">
        <v>290</v>
      </c>
      <c r="H182" s="188">
        <v>189</v>
      </c>
      <c r="I182" s="189"/>
      <c r="L182" s="184"/>
      <c r="M182" s="190"/>
      <c r="T182" s="191"/>
      <c r="AT182" s="186" t="s">
        <v>155</v>
      </c>
      <c r="AU182" s="186" t="s">
        <v>103</v>
      </c>
      <c r="AV182" s="183" t="s">
        <v>103</v>
      </c>
      <c r="AW182" s="183" t="s">
        <v>29</v>
      </c>
      <c r="AX182" s="183" t="s">
        <v>75</v>
      </c>
      <c r="AY182" s="186" t="s">
        <v>146</v>
      </c>
    </row>
    <row r="183" spans="2:65" s="183" customFormat="1">
      <c r="B183" s="184"/>
      <c r="D183" s="185" t="s">
        <v>155</v>
      </c>
      <c r="E183" s="186"/>
      <c r="F183" s="187" t="s">
        <v>294</v>
      </c>
      <c r="H183" s="188">
        <v>20.5</v>
      </c>
      <c r="I183" s="189"/>
      <c r="L183" s="184"/>
      <c r="M183" s="190"/>
      <c r="T183" s="191"/>
      <c r="AT183" s="186" t="s">
        <v>155</v>
      </c>
      <c r="AU183" s="186" t="s">
        <v>103</v>
      </c>
      <c r="AV183" s="183" t="s">
        <v>103</v>
      </c>
      <c r="AW183" s="183" t="s">
        <v>29</v>
      </c>
      <c r="AX183" s="183" t="s">
        <v>75</v>
      </c>
      <c r="AY183" s="186" t="s">
        <v>146</v>
      </c>
    </row>
    <row r="184" spans="2:65" s="183" customFormat="1">
      <c r="B184" s="184"/>
      <c r="D184" s="185" t="s">
        <v>155</v>
      </c>
      <c r="E184" s="186"/>
      <c r="F184" s="187" t="s">
        <v>302</v>
      </c>
      <c r="H184" s="188">
        <v>138</v>
      </c>
      <c r="I184" s="189"/>
      <c r="L184" s="184"/>
      <c r="M184" s="190"/>
      <c r="T184" s="191"/>
      <c r="AT184" s="186" t="s">
        <v>155</v>
      </c>
      <c r="AU184" s="186" t="s">
        <v>103</v>
      </c>
      <c r="AV184" s="183" t="s">
        <v>103</v>
      </c>
      <c r="AW184" s="183" t="s">
        <v>29</v>
      </c>
      <c r="AX184" s="183" t="s">
        <v>75</v>
      </c>
      <c r="AY184" s="186" t="s">
        <v>146</v>
      </c>
    </row>
    <row r="185" spans="2:65" s="207" customFormat="1">
      <c r="B185" s="208"/>
      <c r="D185" s="185" t="s">
        <v>155</v>
      </c>
      <c r="E185" s="209"/>
      <c r="F185" s="210" t="s">
        <v>254</v>
      </c>
      <c r="H185" s="211">
        <v>347.5</v>
      </c>
      <c r="I185" s="212"/>
      <c r="L185" s="208"/>
      <c r="M185" s="213"/>
      <c r="T185" s="214"/>
      <c r="AT185" s="209" t="s">
        <v>155</v>
      </c>
      <c r="AU185" s="209" t="s">
        <v>103</v>
      </c>
      <c r="AV185" s="207" t="s">
        <v>153</v>
      </c>
      <c r="AW185" s="207" t="s">
        <v>29</v>
      </c>
      <c r="AX185" s="207" t="s">
        <v>83</v>
      </c>
      <c r="AY185" s="209" t="s">
        <v>146</v>
      </c>
    </row>
    <row r="186" spans="2:65" s="33" customFormat="1" ht="16.5" customHeight="1">
      <c r="B186" s="142"/>
      <c r="C186" s="215" t="s">
        <v>202</v>
      </c>
      <c r="D186" s="215" t="s">
        <v>206</v>
      </c>
      <c r="E186" s="216" t="s">
        <v>303</v>
      </c>
      <c r="F186" s="217" t="s">
        <v>304</v>
      </c>
      <c r="G186" s="218" t="s">
        <v>152</v>
      </c>
      <c r="H186" s="219">
        <v>347.5</v>
      </c>
      <c r="I186" s="220"/>
      <c r="J186" s="221">
        <f>ROUND(I186*H186,2)</f>
        <v>0</v>
      </c>
      <c r="K186" s="222"/>
      <c r="L186" s="223"/>
      <c r="M186" s="224"/>
      <c r="N186" s="225" t="s">
        <v>41</v>
      </c>
      <c r="P186" s="180">
        <f>O186*H186</f>
        <v>0</v>
      </c>
      <c r="Q186" s="180">
        <v>0.22500000000000001</v>
      </c>
      <c r="R186" s="180">
        <f>Q186*H186</f>
        <v>78.1875</v>
      </c>
      <c r="S186" s="180">
        <v>0</v>
      </c>
      <c r="T186" s="181">
        <f>S186*H186</f>
        <v>0</v>
      </c>
      <c r="AR186" s="182" t="s">
        <v>186</v>
      </c>
      <c r="AT186" s="182" t="s">
        <v>206</v>
      </c>
      <c r="AU186" s="182" t="s">
        <v>103</v>
      </c>
      <c r="AY186" s="16" t="s">
        <v>146</v>
      </c>
      <c r="BE186" s="102">
        <f>IF(N186="základná",J186,0)</f>
        <v>0</v>
      </c>
      <c r="BF186" s="102">
        <f>IF(N186="znížená",J186,0)</f>
        <v>0</v>
      </c>
      <c r="BG186" s="102">
        <f>IF(N186="zákl. prenesená",J186,0)</f>
        <v>0</v>
      </c>
      <c r="BH186" s="102">
        <f>IF(N186="zníž. prenesená",J186,0)</f>
        <v>0</v>
      </c>
      <c r="BI186" s="102">
        <f>IF(N186="nulová",J186,0)</f>
        <v>0</v>
      </c>
      <c r="BJ186" s="16" t="s">
        <v>103</v>
      </c>
      <c r="BK186" s="102">
        <f>ROUND(I186*H186,2)</f>
        <v>0</v>
      </c>
      <c r="BL186" s="16" t="s">
        <v>153</v>
      </c>
      <c r="BM186" s="182" t="s">
        <v>209</v>
      </c>
    </row>
    <row r="187" spans="2:65" s="183" customFormat="1">
      <c r="B187" s="184"/>
      <c r="D187" s="185" t="s">
        <v>155</v>
      </c>
      <c r="E187" s="186"/>
      <c r="F187" s="187" t="s">
        <v>290</v>
      </c>
      <c r="H187" s="188">
        <v>189</v>
      </c>
      <c r="I187" s="189"/>
      <c r="L187" s="184"/>
      <c r="M187" s="190"/>
      <c r="T187" s="191"/>
      <c r="AT187" s="186" t="s">
        <v>155</v>
      </c>
      <c r="AU187" s="186" t="s">
        <v>103</v>
      </c>
      <c r="AV187" s="183" t="s">
        <v>103</v>
      </c>
      <c r="AW187" s="183" t="s">
        <v>29</v>
      </c>
      <c r="AX187" s="183" t="s">
        <v>75</v>
      </c>
      <c r="AY187" s="186" t="s">
        <v>146</v>
      </c>
    </row>
    <row r="188" spans="2:65" s="183" customFormat="1">
      <c r="B188" s="184"/>
      <c r="D188" s="185" t="s">
        <v>155</v>
      </c>
      <c r="E188" s="186"/>
      <c r="F188" s="187" t="s">
        <v>294</v>
      </c>
      <c r="H188" s="188">
        <v>20.5</v>
      </c>
      <c r="I188" s="189"/>
      <c r="L188" s="184"/>
      <c r="M188" s="190"/>
      <c r="T188" s="191"/>
      <c r="AT188" s="186" t="s">
        <v>155</v>
      </c>
      <c r="AU188" s="186" t="s">
        <v>103</v>
      </c>
      <c r="AV188" s="183" t="s">
        <v>103</v>
      </c>
      <c r="AW188" s="183" t="s">
        <v>29</v>
      </c>
      <c r="AX188" s="183" t="s">
        <v>75</v>
      </c>
      <c r="AY188" s="186" t="s">
        <v>146</v>
      </c>
    </row>
    <row r="189" spans="2:65" s="183" customFormat="1">
      <c r="B189" s="184"/>
      <c r="D189" s="185" t="s">
        <v>155</v>
      </c>
      <c r="E189" s="186"/>
      <c r="F189" s="187" t="s">
        <v>302</v>
      </c>
      <c r="H189" s="188">
        <v>138</v>
      </c>
      <c r="I189" s="189"/>
      <c r="L189" s="184"/>
      <c r="M189" s="190"/>
      <c r="T189" s="191"/>
      <c r="AT189" s="186" t="s">
        <v>155</v>
      </c>
      <c r="AU189" s="186" t="s">
        <v>103</v>
      </c>
      <c r="AV189" s="183" t="s">
        <v>103</v>
      </c>
      <c r="AW189" s="183" t="s">
        <v>29</v>
      </c>
      <c r="AX189" s="183" t="s">
        <v>75</v>
      </c>
      <c r="AY189" s="186" t="s">
        <v>146</v>
      </c>
    </row>
    <row r="190" spans="2:65" s="207" customFormat="1">
      <c r="B190" s="208"/>
      <c r="D190" s="185" t="s">
        <v>155</v>
      </c>
      <c r="E190" s="209"/>
      <c r="F190" s="210" t="s">
        <v>254</v>
      </c>
      <c r="H190" s="211">
        <v>347.5</v>
      </c>
      <c r="I190" s="212"/>
      <c r="L190" s="208"/>
      <c r="M190" s="213"/>
      <c r="T190" s="214"/>
      <c r="AT190" s="209" t="s">
        <v>155</v>
      </c>
      <c r="AU190" s="209" t="s">
        <v>103</v>
      </c>
      <c r="AV190" s="207" t="s">
        <v>153</v>
      </c>
      <c r="AW190" s="207" t="s">
        <v>29</v>
      </c>
      <c r="AX190" s="207" t="s">
        <v>83</v>
      </c>
      <c r="AY190" s="209" t="s">
        <v>146</v>
      </c>
    </row>
    <row r="191" spans="2:65" s="158" customFormat="1" ht="22.9" customHeight="1">
      <c r="B191" s="159"/>
      <c r="D191" s="160" t="s">
        <v>74</v>
      </c>
      <c r="E191" s="169" t="s">
        <v>186</v>
      </c>
      <c r="F191" s="169" t="s">
        <v>305</v>
      </c>
      <c r="I191" s="162"/>
      <c r="J191" s="170">
        <f>BK191</f>
        <v>0</v>
      </c>
      <c r="L191" s="159"/>
      <c r="M191" s="164"/>
      <c r="P191" s="165">
        <f>P192</f>
        <v>0</v>
      </c>
      <c r="R191" s="165">
        <f>R192</f>
        <v>0.41055000000000003</v>
      </c>
      <c r="T191" s="166">
        <f>T192</f>
        <v>0</v>
      </c>
      <c r="AR191" s="160" t="s">
        <v>83</v>
      </c>
      <c r="AT191" s="167" t="s">
        <v>74</v>
      </c>
      <c r="AU191" s="167" t="s">
        <v>83</v>
      </c>
      <c r="AY191" s="160" t="s">
        <v>146</v>
      </c>
      <c r="BK191" s="168">
        <f>BK192</f>
        <v>0</v>
      </c>
    </row>
    <row r="192" spans="2:65" s="33" customFormat="1" ht="24.2" customHeight="1">
      <c r="B192" s="142"/>
      <c r="C192" s="171" t="s">
        <v>306</v>
      </c>
      <c r="D192" s="171" t="s">
        <v>149</v>
      </c>
      <c r="E192" s="172" t="s">
        <v>307</v>
      </c>
      <c r="F192" s="173" t="s">
        <v>308</v>
      </c>
      <c r="G192" s="174" t="s">
        <v>309</v>
      </c>
      <c r="H192" s="175">
        <v>1</v>
      </c>
      <c r="I192" s="176"/>
      <c r="J192" s="177">
        <f>ROUND(I192*H192,2)</f>
        <v>0</v>
      </c>
      <c r="K192" s="178"/>
      <c r="L192" s="34"/>
      <c r="M192" s="179"/>
      <c r="N192" s="141" t="s">
        <v>41</v>
      </c>
      <c r="P192" s="180">
        <f>O192*H192</f>
        <v>0</v>
      </c>
      <c r="Q192" s="180">
        <v>0.41055000000000003</v>
      </c>
      <c r="R192" s="180">
        <f>Q192*H192</f>
        <v>0.41055000000000003</v>
      </c>
      <c r="S192" s="180">
        <v>0</v>
      </c>
      <c r="T192" s="181">
        <f>S192*H192</f>
        <v>0</v>
      </c>
      <c r="AR192" s="182" t="s">
        <v>153</v>
      </c>
      <c r="AT192" s="182" t="s">
        <v>149</v>
      </c>
      <c r="AU192" s="182" t="s">
        <v>103</v>
      </c>
      <c r="AY192" s="16" t="s">
        <v>146</v>
      </c>
      <c r="BE192" s="102">
        <f>IF(N192="základná",J192,0)</f>
        <v>0</v>
      </c>
      <c r="BF192" s="102">
        <f>IF(N192="znížená",J192,0)</f>
        <v>0</v>
      </c>
      <c r="BG192" s="102">
        <f>IF(N192="zákl. prenesená",J192,0)</f>
        <v>0</v>
      </c>
      <c r="BH192" s="102">
        <f>IF(N192="zníž. prenesená",J192,0)</f>
        <v>0</v>
      </c>
      <c r="BI192" s="102">
        <f>IF(N192="nulová",J192,0)</f>
        <v>0</v>
      </c>
      <c r="BJ192" s="16" t="s">
        <v>103</v>
      </c>
      <c r="BK192" s="102">
        <f>ROUND(I192*H192,2)</f>
        <v>0</v>
      </c>
      <c r="BL192" s="16" t="s">
        <v>153</v>
      </c>
      <c r="BM192" s="182" t="s">
        <v>310</v>
      </c>
    </row>
    <row r="193" spans="2:65" s="158" customFormat="1" ht="22.9" customHeight="1">
      <c r="B193" s="159"/>
      <c r="D193" s="160" t="s">
        <v>74</v>
      </c>
      <c r="E193" s="169" t="s">
        <v>159</v>
      </c>
      <c r="F193" s="169" t="s">
        <v>311</v>
      </c>
      <c r="I193" s="162"/>
      <c r="J193" s="170">
        <f>BK193</f>
        <v>0</v>
      </c>
      <c r="L193" s="159"/>
      <c r="M193" s="164"/>
      <c r="P193" s="165">
        <f>SUM(P194:P227)</f>
        <v>0</v>
      </c>
      <c r="R193" s="165">
        <f>SUM(R194:R227)</f>
        <v>23.834200000000003</v>
      </c>
      <c r="T193" s="166">
        <f>SUM(T194:T227)</f>
        <v>0</v>
      </c>
      <c r="AR193" s="160" t="s">
        <v>83</v>
      </c>
      <c r="AT193" s="167" t="s">
        <v>74</v>
      </c>
      <c r="AU193" s="167" t="s">
        <v>83</v>
      </c>
      <c r="AY193" s="160" t="s">
        <v>146</v>
      </c>
      <c r="BK193" s="168">
        <f>SUM(BK194:BK227)</f>
        <v>0</v>
      </c>
    </row>
    <row r="194" spans="2:65" s="33" customFormat="1" ht="33" customHeight="1">
      <c r="B194" s="142"/>
      <c r="C194" s="171" t="s">
        <v>278</v>
      </c>
      <c r="D194" s="171" t="s">
        <v>149</v>
      </c>
      <c r="E194" s="172" t="s">
        <v>312</v>
      </c>
      <c r="F194" s="173" t="s">
        <v>313</v>
      </c>
      <c r="G194" s="174" t="s">
        <v>314</v>
      </c>
      <c r="H194" s="175">
        <v>35</v>
      </c>
      <c r="I194" s="176"/>
      <c r="J194" s="177">
        <f>ROUND(I194*H194,2)</f>
        <v>0</v>
      </c>
      <c r="K194" s="178"/>
      <c r="L194" s="34"/>
      <c r="M194" s="179"/>
      <c r="N194" s="141" t="s">
        <v>41</v>
      </c>
      <c r="P194" s="180">
        <f>O194*H194</f>
        <v>0</v>
      </c>
      <c r="Q194" s="180">
        <v>0.15112999999999999</v>
      </c>
      <c r="R194" s="180">
        <f>Q194*H194</f>
        <v>5.2895499999999993</v>
      </c>
      <c r="S194" s="180">
        <v>0</v>
      </c>
      <c r="T194" s="181">
        <f>S194*H194</f>
        <v>0</v>
      </c>
      <c r="AR194" s="182" t="s">
        <v>153</v>
      </c>
      <c r="AT194" s="182" t="s">
        <v>149</v>
      </c>
      <c r="AU194" s="182" t="s">
        <v>103</v>
      </c>
      <c r="AY194" s="16" t="s">
        <v>146</v>
      </c>
      <c r="BE194" s="102">
        <f>IF(N194="základná",J194,0)</f>
        <v>0</v>
      </c>
      <c r="BF194" s="102">
        <f>IF(N194="znížená",J194,0)</f>
        <v>0</v>
      </c>
      <c r="BG194" s="102">
        <f>IF(N194="zákl. prenesená",J194,0)</f>
        <v>0</v>
      </c>
      <c r="BH194" s="102">
        <f>IF(N194="zníž. prenesená",J194,0)</f>
        <v>0</v>
      </c>
      <c r="BI194" s="102">
        <f>IF(N194="nulová",J194,0)</f>
        <v>0</v>
      </c>
      <c r="BJ194" s="16" t="s">
        <v>103</v>
      </c>
      <c r="BK194" s="102">
        <f>ROUND(I194*H194,2)</f>
        <v>0</v>
      </c>
      <c r="BL194" s="16" t="s">
        <v>153</v>
      </c>
      <c r="BM194" s="182" t="s">
        <v>315</v>
      </c>
    </row>
    <row r="195" spans="2:65" s="33" customFormat="1" ht="24.2" customHeight="1">
      <c r="B195" s="142"/>
      <c r="C195" s="215" t="s">
        <v>316</v>
      </c>
      <c r="D195" s="215" t="s">
        <v>206</v>
      </c>
      <c r="E195" s="216" t="s">
        <v>317</v>
      </c>
      <c r="F195" s="217" t="s">
        <v>318</v>
      </c>
      <c r="G195" s="218" t="s">
        <v>309</v>
      </c>
      <c r="H195" s="219">
        <v>35</v>
      </c>
      <c r="I195" s="220"/>
      <c r="J195" s="221">
        <f>ROUND(I195*H195,2)</f>
        <v>0</v>
      </c>
      <c r="K195" s="222"/>
      <c r="L195" s="223"/>
      <c r="M195" s="224"/>
      <c r="N195" s="225" t="s">
        <v>41</v>
      </c>
      <c r="P195" s="180">
        <f>O195*H195</f>
        <v>0</v>
      </c>
      <c r="Q195" s="180">
        <v>0.09</v>
      </c>
      <c r="R195" s="180">
        <f>Q195*H195</f>
        <v>3.15</v>
      </c>
      <c r="S195" s="180">
        <v>0</v>
      </c>
      <c r="T195" s="181">
        <f>S195*H195</f>
        <v>0</v>
      </c>
      <c r="AR195" s="182" t="s">
        <v>186</v>
      </c>
      <c r="AT195" s="182" t="s">
        <v>206</v>
      </c>
      <c r="AU195" s="182" t="s">
        <v>103</v>
      </c>
      <c r="AY195" s="16" t="s">
        <v>146</v>
      </c>
      <c r="BE195" s="102">
        <f>IF(N195="základná",J195,0)</f>
        <v>0</v>
      </c>
      <c r="BF195" s="102">
        <f>IF(N195="znížená",J195,0)</f>
        <v>0</v>
      </c>
      <c r="BG195" s="102">
        <f>IF(N195="zákl. prenesená",J195,0)</f>
        <v>0</v>
      </c>
      <c r="BH195" s="102">
        <f>IF(N195="zníž. prenesená",J195,0)</f>
        <v>0</v>
      </c>
      <c r="BI195" s="102">
        <f>IF(N195="nulová",J195,0)</f>
        <v>0</v>
      </c>
      <c r="BJ195" s="16" t="s">
        <v>103</v>
      </c>
      <c r="BK195" s="102">
        <f>ROUND(I195*H195,2)</f>
        <v>0</v>
      </c>
      <c r="BL195" s="16" t="s">
        <v>153</v>
      </c>
      <c r="BM195" s="182" t="s">
        <v>319</v>
      </c>
    </row>
    <row r="196" spans="2:65" s="33" customFormat="1" ht="33" customHeight="1">
      <c r="B196" s="142"/>
      <c r="C196" s="171" t="s">
        <v>6</v>
      </c>
      <c r="D196" s="171" t="s">
        <v>149</v>
      </c>
      <c r="E196" s="172" t="s">
        <v>320</v>
      </c>
      <c r="F196" s="173" t="s">
        <v>321</v>
      </c>
      <c r="G196" s="174" t="s">
        <v>314</v>
      </c>
      <c r="H196" s="175">
        <v>28.4</v>
      </c>
      <c r="I196" s="176"/>
      <c r="J196" s="177">
        <f>ROUND(I196*H196,2)</f>
        <v>0</v>
      </c>
      <c r="K196" s="178"/>
      <c r="L196" s="34"/>
      <c r="M196" s="179"/>
      <c r="N196" s="141" t="s">
        <v>41</v>
      </c>
      <c r="P196" s="180">
        <f>O196*H196</f>
        <v>0</v>
      </c>
      <c r="Q196" s="180">
        <v>1E-4</v>
      </c>
      <c r="R196" s="180">
        <f>Q196*H196</f>
        <v>2.8400000000000001E-3</v>
      </c>
      <c r="S196" s="180">
        <v>0</v>
      </c>
      <c r="T196" s="181">
        <f>S196*H196</f>
        <v>0</v>
      </c>
      <c r="AR196" s="182" t="s">
        <v>153</v>
      </c>
      <c r="AT196" s="182" t="s">
        <v>149</v>
      </c>
      <c r="AU196" s="182" t="s">
        <v>103</v>
      </c>
      <c r="AY196" s="16" t="s">
        <v>146</v>
      </c>
      <c r="BE196" s="102">
        <f>IF(N196="základná",J196,0)</f>
        <v>0</v>
      </c>
      <c r="BF196" s="102">
        <f>IF(N196="znížená",J196,0)</f>
        <v>0</v>
      </c>
      <c r="BG196" s="102">
        <f>IF(N196="zákl. prenesená",J196,0)</f>
        <v>0</v>
      </c>
      <c r="BH196" s="102">
        <f>IF(N196="zníž. prenesená",J196,0)</f>
        <v>0</v>
      </c>
      <c r="BI196" s="102">
        <f>IF(N196="nulová",J196,0)</f>
        <v>0</v>
      </c>
      <c r="BJ196" s="16" t="s">
        <v>103</v>
      </c>
      <c r="BK196" s="102">
        <f>ROUND(I196*H196,2)</f>
        <v>0</v>
      </c>
      <c r="BL196" s="16" t="s">
        <v>153</v>
      </c>
      <c r="BM196" s="182" t="s">
        <v>322</v>
      </c>
    </row>
    <row r="197" spans="2:65" s="183" customFormat="1">
      <c r="B197" s="184"/>
      <c r="D197" s="185" t="s">
        <v>155</v>
      </c>
      <c r="E197" s="186"/>
      <c r="F197" s="187" t="s">
        <v>323</v>
      </c>
      <c r="H197" s="188">
        <v>28.4</v>
      </c>
      <c r="I197" s="189"/>
      <c r="L197" s="184"/>
      <c r="M197" s="190"/>
      <c r="T197" s="191"/>
      <c r="AT197" s="186" t="s">
        <v>155</v>
      </c>
      <c r="AU197" s="186" t="s">
        <v>103</v>
      </c>
      <c r="AV197" s="183" t="s">
        <v>103</v>
      </c>
      <c r="AW197" s="183" t="s">
        <v>29</v>
      </c>
      <c r="AX197" s="183" t="s">
        <v>75</v>
      </c>
      <c r="AY197" s="186" t="s">
        <v>146</v>
      </c>
    </row>
    <row r="198" spans="2:65" s="207" customFormat="1">
      <c r="B198" s="208"/>
      <c r="D198" s="185" t="s">
        <v>155</v>
      </c>
      <c r="E198" s="209"/>
      <c r="F198" s="210" t="s">
        <v>254</v>
      </c>
      <c r="H198" s="211">
        <v>28.4</v>
      </c>
      <c r="I198" s="212"/>
      <c r="L198" s="208"/>
      <c r="M198" s="213"/>
      <c r="T198" s="214"/>
      <c r="AT198" s="209" t="s">
        <v>155</v>
      </c>
      <c r="AU198" s="209" t="s">
        <v>103</v>
      </c>
      <c r="AV198" s="207" t="s">
        <v>153</v>
      </c>
      <c r="AW198" s="207" t="s">
        <v>29</v>
      </c>
      <c r="AX198" s="207" t="s">
        <v>83</v>
      </c>
      <c r="AY198" s="209" t="s">
        <v>146</v>
      </c>
    </row>
    <row r="199" spans="2:65" s="33" customFormat="1" ht="24.2" customHeight="1">
      <c r="B199" s="142"/>
      <c r="C199" s="215" t="s">
        <v>324</v>
      </c>
      <c r="D199" s="215" t="s">
        <v>206</v>
      </c>
      <c r="E199" s="216" t="s">
        <v>325</v>
      </c>
      <c r="F199" s="217" t="s">
        <v>326</v>
      </c>
      <c r="G199" s="218" t="s">
        <v>327</v>
      </c>
      <c r="H199" s="219">
        <v>2.84</v>
      </c>
      <c r="I199" s="220"/>
      <c r="J199" s="221">
        <f>ROUND(I199*H199,2)</f>
        <v>0</v>
      </c>
      <c r="K199" s="222"/>
      <c r="L199" s="223"/>
      <c r="M199" s="224"/>
      <c r="N199" s="225" t="s">
        <v>41</v>
      </c>
      <c r="P199" s="180">
        <f>O199*H199</f>
        <v>0</v>
      </c>
      <c r="Q199" s="180">
        <v>1E-3</v>
      </c>
      <c r="R199" s="180">
        <f>Q199*H199</f>
        <v>2.8400000000000001E-3</v>
      </c>
      <c r="S199" s="180">
        <v>0</v>
      </c>
      <c r="T199" s="181">
        <f>S199*H199</f>
        <v>0</v>
      </c>
      <c r="AR199" s="182" t="s">
        <v>186</v>
      </c>
      <c r="AT199" s="182" t="s">
        <v>206</v>
      </c>
      <c r="AU199" s="182" t="s">
        <v>103</v>
      </c>
      <c r="AY199" s="16" t="s">
        <v>146</v>
      </c>
      <c r="BE199" s="102">
        <f>IF(N199="základná",J199,0)</f>
        <v>0</v>
      </c>
      <c r="BF199" s="102">
        <f>IF(N199="znížená",J199,0)</f>
        <v>0</v>
      </c>
      <c r="BG199" s="102">
        <f>IF(N199="zákl. prenesená",J199,0)</f>
        <v>0</v>
      </c>
      <c r="BH199" s="102">
        <f>IF(N199="zníž. prenesená",J199,0)</f>
        <v>0</v>
      </c>
      <c r="BI199" s="102">
        <f>IF(N199="nulová",J199,0)</f>
        <v>0</v>
      </c>
      <c r="BJ199" s="16" t="s">
        <v>103</v>
      </c>
      <c r="BK199" s="102">
        <f>ROUND(I199*H199,2)</f>
        <v>0</v>
      </c>
      <c r="BL199" s="16" t="s">
        <v>153</v>
      </c>
      <c r="BM199" s="182" t="s">
        <v>328</v>
      </c>
    </row>
    <row r="200" spans="2:65" s="183" customFormat="1">
      <c r="B200" s="184"/>
      <c r="D200" s="185" t="s">
        <v>155</v>
      </c>
      <c r="E200" s="186"/>
      <c r="F200" s="187" t="s">
        <v>329</v>
      </c>
      <c r="H200" s="188">
        <v>2.84</v>
      </c>
      <c r="I200" s="189"/>
      <c r="L200" s="184"/>
      <c r="M200" s="190"/>
      <c r="T200" s="191"/>
      <c r="AT200" s="186" t="s">
        <v>155</v>
      </c>
      <c r="AU200" s="186" t="s">
        <v>103</v>
      </c>
      <c r="AV200" s="183" t="s">
        <v>103</v>
      </c>
      <c r="AW200" s="183" t="s">
        <v>29</v>
      </c>
      <c r="AX200" s="183" t="s">
        <v>75</v>
      </c>
      <c r="AY200" s="186" t="s">
        <v>146</v>
      </c>
    </row>
    <row r="201" spans="2:65" s="207" customFormat="1">
      <c r="B201" s="208"/>
      <c r="D201" s="185" t="s">
        <v>155</v>
      </c>
      <c r="E201" s="209"/>
      <c r="F201" s="210" t="s">
        <v>169</v>
      </c>
      <c r="H201" s="211">
        <v>2.84</v>
      </c>
      <c r="I201" s="212"/>
      <c r="L201" s="208"/>
      <c r="M201" s="213"/>
      <c r="T201" s="214"/>
      <c r="AT201" s="209" t="s">
        <v>155</v>
      </c>
      <c r="AU201" s="209" t="s">
        <v>103</v>
      </c>
      <c r="AV201" s="207" t="s">
        <v>153</v>
      </c>
      <c r="AW201" s="207" t="s">
        <v>29</v>
      </c>
      <c r="AX201" s="207" t="s">
        <v>83</v>
      </c>
      <c r="AY201" s="209" t="s">
        <v>146</v>
      </c>
    </row>
    <row r="202" spans="2:65" s="33" customFormat="1" ht="16.5" customHeight="1">
      <c r="B202" s="142"/>
      <c r="C202" s="215" t="s">
        <v>285</v>
      </c>
      <c r="D202" s="215" t="s">
        <v>206</v>
      </c>
      <c r="E202" s="216" t="s">
        <v>330</v>
      </c>
      <c r="F202" s="217" t="s">
        <v>331</v>
      </c>
      <c r="G202" s="218" t="s">
        <v>314</v>
      </c>
      <c r="H202" s="219">
        <v>28.4</v>
      </c>
      <c r="I202" s="220"/>
      <c r="J202" s="221">
        <f>ROUND(I202*H202,2)</f>
        <v>0</v>
      </c>
      <c r="K202" s="222"/>
      <c r="L202" s="223"/>
      <c r="M202" s="224"/>
      <c r="N202" s="225" t="s">
        <v>41</v>
      </c>
      <c r="P202" s="180">
        <f>O202*H202</f>
        <v>0</v>
      </c>
      <c r="Q202" s="180">
        <v>4.4000000000000002E-4</v>
      </c>
      <c r="R202" s="180">
        <f>Q202*H202</f>
        <v>1.2496E-2</v>
      </c>
      <c r="S202" s="180">
        <v>0</v>
      </c>
      <c r="T202" s="181">
        <f>S202*H202</f>
        <v>0</v>
      </c>
      <c r="AR202" s="182" t="s">
        <v>186</v>
      </c>
      <c r="AT202" s="182" t="s">
        <v>206</v>
      </c>
      <c r="AU202" s="182" t="s">
        <v>103</v>
      </c>
      <c r="AY202" s="16" t="s">
        <v>146</v>
      </c>
      <c r="BE202" s="102">
        <f>IF(N202="základná",J202,0)</f>
        <v>0</v>
      </c>
      <c r="BF202" s="102">
        <f>IF(N202="znížená",J202,0)</f>
        <v>0</v>
      </c>
      <c r="BG202" s="102">
        <f>IF(N202="zákl. prenesená",J202,0)</f>
        <v>0</v>
      </c>
      <c r="BH202" s="102">
        <f>IF(N202="zníž. prenesená",J202,0)</f>
        <v>0</v>
      </c>
      <c r="BI202" s="102">
        <f>IF(N202="nulová",J202,0)</f>
        <v>0</v>
      </c>
      <c r="BJ202" s="16" t="s">
        <v>103</v>
      </c>
      <c r="BK202" s="102">
        <f>ROUND(I202*H202,2)</f>
        <v>0</v>
      </c>
      <c r="BL202" s="16" t="s">
        <v>153</v>
      </c>
      <c r="BM202" s="182" t="s">
        <v>332</v>
      </c>
    </row>
    <row r="203" spans="2:65" s="183" customFormat="1">
      <c r="B203" s="184"/>
      <c r="D203" s="185" t="s">
        <v>155</v>
      </c>
      <c r="E203" s="186"/>
      <c r="F203" s="187" t="s">
        <v>323</v>
      </c>
      <c r="H203" s="188">
        <v>28.4</v>
      </c>
      <c r="I203" s="189"/>
      <c r="L203" s="184"/>
      <c r="M203" s="190"/>
      <c r="T203" s="191"/>
      <c r="AT203" s="186" t="s">
        <v>155</v>
      </c>
      <c r="AU203" s="186" t="s">
        <v>103</v>
      </c>
      <c r="AV203" s="183" t="s">
        <v>103</v>
      </c>
      <c r="AW203" s="183" t="s">
        <v>29</v>
      </c>
      <c r="AX203" s="183" t="s">
        <v>75</v>
      </c>
      <c r="AY203" s="186" t="s">
        <v>146</v>
      </c>
    </row>
    <row r="204" spans="2:65" s="207" customFormat="1">
      <c r="B204" s="208"/>
      <c r="D204" s="185" t="s">
        <v>155</v>
      </c>
      <c r="E204" s="209"/>
      <c r="F204" s="210" t="s">
        <v>254</v>
      </c>
      <c r="H204" s="211">
        <v>28.4</v>
      </c>
      <c r="I204" s="212"/>
      <c r="L204" s="208"/>
      <c r="M204" s="213"/>
      <c r="T204" s="214"/>
      <c r="AT204" s="209" t="s">
        <v>155</v>
      </c>
      <c r="AU204" s="209" t="s">
        <v>103</v>
      </c>
      <c r="AV204" s="207" t="s">
        <v>153</v>
      </c>
      <c r="AW204" s="207" t="s">
        <v>29</v>
      </c>
      <c r="AX204" s="207" t="s">
        <v>83</v>
      </c>
      <c r="AY204" s="209" t="s">
        <v>146</v>
      </c>
    </row>
    <row r="205" spans="2:65" s="33" customFormat="1" ht="24.2" customHeight="1">
      <c r="B205" s="142"/>
      <c r="C205" s="171" t="s">
        <v>333</v>
      </c>
      <c r="D205" s="171" t="s">
        <v>149</v>
      </c>
      <c r="E205" s="172" t="s">
        <v>334</v>
      </c>
      <c r="F205" s="173" t="s">
        <v>335</v>
      </c>
      <c r="G205" s="174" t="s">
        <v>314</v>
      </c>
      <c r="H205" s="175">
        <v>28.4</v>
      </c>
      <c r="I205" s="176"/>
      <c r="J205" s="177">
        <f>ROUND(I205*H205,2)</f>
        <v>0</v>
      </c>
      <c r="K205" s="178"/>
      <c r="L205" s="34"/>
      <c r="M205" s="179"/>
      <c r="N205" s="141" t="s">
        <v>41</v>
      </c>
      <c r="P205" s="180">
        <f>O205*H205</f>
        <v>0</v>
      </c>
      <c r="Q205" s="180">
        <v>1.0000000000000001E-5</v>
      </c>
      <c r="R205" s="180">
        <f>Q205*H205</f>
        <v>2.8400000000000002E-4</v>
      </c>
      <c r="S205" s="180">
        <v>0</v>
      </c>
      <c r="T205" s="181">
        <f>S205*H205</f>
        <v>0</v>
      </c>
      <c r="AR205" s="182" t="s">
        <v>153</v>
      </c>
      <c r="AT205" s="182" t="s">
        <v>149</v>
      </c>
      <c r="AU205" s="182" t="s">
        <v>103</v>
      </c>
      <c r="AY205" s="16" t="s">
        <v>146</v>
      </c>
      <c r="BE205" s="102">
        <f>IF(N205="základná",J205,0)</f>
        <v>0</v>
      </c>
      <c r="BF205" s="102">
        <f>IF(N205="znížená",J205,0)</f>
        <v>0</v>
      </c>
      <c r="BG205" s="102">
        <f>IF(N205="zákl. prenesená",J205,0)</f>
        <v>0</v>
      </c>
      <c r="BH205" s="102">
        <f>IF(N205="zníž. prenesená",J205,0)</f>
        <v>0</v>
      </c>
      <c r="BI205" s="102">
        <f>IF(N205="nulová",J205,0)</f>
        <v>0</v>
      </c>
      <c r="BJ205" s="16" t="s">
        <v>103</v>
      </c>
      <c r="BK205" s="102">
        <f>ROUND(I205*H205,2)</f>
        <v>0</v>
      </c>
      <c r="BL205" s="16" t="s">
        <v>153</v>
      </c>
      <c r="BM205" s="182" t="s">
        <v>336</v>
      </c>
    </row>
    <row r="206" spans="2:65" s="183" customFormat="1">
      <c r="B206" s="184"/>
      <c r="D206" s="185" t="s">
        <v>155</v>
      </c>
      <c r="E206" s="186"/>
      <c r="F206" s="187" t="s">
        <v>337</v>
      </c>
      <c r="H206" s="188">
        <v>28.4</v>
      </c>
      <c r="I206" s="189"/>
      <c r="L206" s="184"/>
      <c r="M206" s="190"/>
      <c r="T206" s="191"/>
      <c r="AT206" s="186" t="s">
        <v>155</v>
      </c>
      <c r="AU206" s="186" t="s">
        <v>103</v>
      </c>
      <c r="AV206" s="183" t="s">
        <v>103</v>
      </c>
      <c r="AW206" s="183" t="s">
        <v>29</v>
      </c>
      <c r="AX206" s="183" t="s">
        <v>75</v>
      </c>
      <c r="AY206" s="186" t="s">
        <v>146</v>
      </c>
    </row>
    <row r="207" spans="2:65" s="207" customFormat="1">
      <c r="B207" s="208"/>
      <c r="D207" s="185" t="s">
        <v>155</v>
      </c>
      <c r="E207" s="209"/>
      <c r="F207" s="210" t="s">
        <v>254</v>
      </c>
      <c r="H207" s="211">
        <v>28.4</v>
      </c>
      <c r="I207" s="212"/>
      <c r="L207" s="208"/>
      <c r="M207" s="213"/>
      <c r="T207" s="214"/>
      <c r="AT207" s="209" t="s">
        <v>155</v>
      </c>
      <c r="AU207" s="209" t="s">
        <v>103</v>
      </c>
      <c r="AV207" s="207" t="s">
        <v>153</v>
      </c>
      <c r="AW207" s="207" t="s">
        <v>29</v>
      </c>
      <c r="AX207" s="207" t="s">
        <v>83</v>
      </c>
      <c r="AY207" s="209" t="s">
        <v>146</v>
      </c>
    </row>
    <row r="208" spans="2:65" s="33" customFormat="1" ht="37.9" customHeight="1">
      <c r="B208" s="142"/>
      <c r="C208" s="171" t="s">
        <v>289</v>
      </c>
      <c r="D208" s="171" t="s">
        <v>149</v>
      </c>
      <c r="E208" s="172" t="s">
        <v>338</v>
      </c>
      <c r="F208" s="173" t="s">
        <v>339</v>
      </c>
      <c r="G208" s="174" t="s">
        <v>314</v>
      </c>
      <c r="H208" s="175">
        <v>34</v>
      </c>
      <c r="I208" s="176"/>
      <c r="J208" s="177">
        <f t="shared" ref="J208:J216" si="5">ROUND(I208*H208,2)</f>
        <v>0</v>
      </c>
      <c r="K208" s="178"/>
      <c r="L208" s="34"/>
      <c r="M208" s="179"/>
      <c r="N208" s="141" t="s">
        <v>41</v>
      </c>
      <c r="P208" s="180">
        <f t="shared" ref="P208:P216" si="6">O208*H208</f>
        <v>0</v>
      </c>
      <c r="Q208" s="180">
        <v>0.43815999999999999</v>
      </c>
      <c r="R208" s="180">
        <f t="shared" ref="R208:R216" si="7">Q208*H208</f>
        <v>14.89744</v>
      </c>
      <c r="S208" s="180">
        <v>0</v>
      </c>
      <c r="T208" s="181">
        <f t="shared" ref="T208:T216" si="8">S208*H208</f>
        <v>0</v>
      </c>
      <c r="AR208" s="182" t="s">
        <v>153</v>
      </c>
      <c r="AT208" s="182" t="s">
        <v>149</v>
      </c>
      <c r="AU208" s="182" t="s">
        <v>103</v>
      </c>
      <c r="AY208" s="16" t="s">
        <v>146</v>
      </c>
      <c r="BE208" s="102">
        <f t="shared" ref="BE208:BE216" si="9">IF(N208="základná",J208,0)</f>
        <v>0</v>
      </c>
      <c r="BF208" s="102">
        <f t="shared" ref="BF208:BF216" si="10">IF(N208="znížená",J208,0)</f>
        <v>0</v>
      </c>
      <c r="BG208" s="102">
        <f t="shared" ref="BG208:BG216" si="11">IF(N208="zákl. prenesená",J208,0)</f>
        <v>0</v>
      </c>
      <c r="BH208" s="102">
        <f t="shared" ref="BH208:BH216" si="12">IF(N208="zníž. prenesená",J208,0)</f>
        <v>0</v>
      </c>
      <c r="BI208" s="102">
        <f t="shared" ref="BI208:BI216" si="13">IF(N208="nulová",J208,0)</f>
        <v>0</v>
      </c>
      <c r="BJ208" s="16" t="s">
        <v>103</v>
      </c>
      <c r="BK208" s="102">
        <f t="shared" ref="BK208:BK216" si="14">ROUND(I208*H208,2)</f>
        <v>0</v>
      </c>
      <c r="BL208" s="16" t="s">
        <v>153</v>
      </c>
      <c r="BM208" s="182" t="s">
        <v>340</v>
      </c>
    </row>
    <row r="209" spans="2:65" s="33" customFormat="1" ht="24.2" customHeight="1">
      <c r="B209" s="142"/>
      <c r="C209" s="215" t="s">
        <v>341</v>
      </c>
      <c r="D209" s="215" t="s">
        <v>206</v>
      </c>
      <c r="E209" s="216" t="s">
        <v>342</v>
      </c>
      <c r="F209" s="217" t="s">
        <v>343</v>
      </c>
      <c r="G209" s="218" t="s">
        <v>309</v>
      </c>
      <c r="H209" s="219">
        <v>32</v>
      </c>
      <c r="I209" s="220"/>
      <c r="J209" s="221">
        <f t="shared" si="5"/>
        <v>0</v>
      </c>
      <c r="K209" s="222"/>
      <c r="L209" s="223"/>
      <c r="M209" s="224"/>
      <c r="N209" s="225" t="s">
        <v>41</v>
      </c>
      <c r="P209" s="180">
        <f t="shared" si="6"/>
        <v>0</v>
      </c>
      <c r="Q209" s="180">
        <v>5.4000000000000003E-3</v>
      </c>
      <c r="R209" s="180">
        <f t="shared" si="7"/>
        <v>0.17280000000000001</v>
      </c>
      <c r="S209" s="180">
        <v>0</v>
      </c>
      <c r="T209" s="181">
        <f t="shared" si="8"/>
        <v>0</v>
      </c>
      <c r="AR209" s="182" t="s">
        <v>186</v>
      </c>
      <c r="AT209" s="182" t="s">
        <v>206</v>
      </c>
      <c r="AU209" s="182" t="s">
        <v>103</v>
      </c>
      <c r="AY209" s="16" t="s">
        <v>146</v>
      </c>
      <c r="BE209" s="102">
        <f t="shared" si="9"/>
        <v>0</v>
      </c>
      <c r="BF209" s="102">
        <f t="shared" si="10"/>
        <v>0</v>
      </c>
      <c r="BG209" s="102">
        <f t="shared" si="11"/>
        <v>0</v>
      </c>
      <c r="BH209" s="102">
        <f t="shared" si="12"/>
        <v>0</v>
      </c>
      <c r="BI209" s="102">
        <f t="shared" si="13"/>
        <v>0</v>
      </c>
      <c r="BJ209" s="16" t="s">
        <v>103</v>
      </c>
      <c r="BK209" s="102">
        <f t="shared" si="14"/>
        <v>0</v>
      </c>
      <c r="BL209" s="16" t="s">
        <v>153</v>
      </c>
      <c r="BM209" s="182" t="s">
        <v>344</v>
      </c>
    </row>
    <row r="210" spans="2:65" s="33" customFormat="1" ht="24.2" customHeight="1">
      <c r="B210" s="142"/>
      <c r="C210" s="215" t="s">
        <v>293</v>
      </c>
      <c r="D210" s="215" t="s">
        <v>206</v>
      </c>
      <c r="E210" s="216" t="s">
        <v>345</v>
      </c>
      <c r="F210" s="217" t="s">
        <v>346</v>
      </c>
      <c r="G210" s="218" t="s">
        <v>309</v>
      </c>
      <c r="H210" s="219">
        <v>2</v>
      </c>
      <c r="I210" s="220"/>
      <c r="J210" s="221">
        <f t="shared" si="5"/>
        <v>0</v>
      </c>
      <c r="K210" s="222"/>
      <c r="L210" s="223"/>
      <c r="M210" s="224"/>
      <c r="N210" s="225" t="s">
        <v>41</v>
      </c>
      <c r="P210" s="180">
        <f t="shared" si="6"/>
        <v>0</v>
      </c>
      <c r="Q210" s="180">
        <v>7.7000000000000002E-3</v>
      </c>
      <c r="R210" s="180">
        <f t="shared" si="7"/>
        <v>1.54E-2</v>
      </c>
      <c r="S210" s="180">
        <v>0</v>
      </c>
      <c r="T210" s="181">
        <f t="shared" si="8"/>
        <v>0</v>
      </c>
      <c r="AR210" s="182" t="s">
        <v>186</v>
      </c>
      <c r="AT210" s="182" t="s">
        <v>206</v>
      </c>
      <c r="AU210" s="182" t="s">
        <v>103</v>
      </c>
      <c r="AY210" s="16" t="s">
        <v>146</v>
      </c>
      <c r="BE210" s="102">
        <f t="shared" si="9"/>
        <v>0</v>
      </c>
      <c r="BF210" s="102">
        <f t="shared" si="10"/>
        <v>0</v>
      </c>
      <c r="BG210" s="102">
        <f t="shared" si="11"/>
        <v>0</v>
      </c>
      <c r="BH210" s="102">
        <f t="shared" si="12"/>
        <v>0</v>
      </c>
      <c r="BI210" s="102">
        <f t="shared" si="13"/>
        <v>0</v>
      </c>
      <c r="BJ210" s="16" t="s">
        <v>103</v>
      </c>
      <c r="BK210" s="102">
        <f t="shared" si="14"/>
        <v>0</v>
      </c>
      <c r="BL210" s="16" t="s">
        <v>153</v>
      </c>
      <c r="BM210" s="182" t="s">
        <v>347</v>
      </c>
    </row>
    <row r="211" spans="2:65" s="33" customFormat="1" ht="24.2" customHeight="1">
      <c r="B211" s="142"/>
      <c r="C211" s="215" t="s">
        <v>348</v>
      </c>
      <c r="D211" s="215" t="s">
        <v>206</v>
      </c>
      <c r="E211" s="216" t="s">
        <v>349</v>
      </c>
      <c r="F211" s="217" t="s">
        <v>350</v>
      </c>
      <c r="G211" s="218" t="s">
        <v>309</v>
      </c>
      <c r="H211" s="219">
        <v>2</v>
      </c>
      <c r="I211" s="220"/>
      <c r="J211" s="221">
        <f t="shared" si="5"/>
        <v>0</v>
      </c>
      <c r="K211" s="222"/>
      <c r="L211" s="223"/>
      <c r="M211" s="224"/>
      <c r="N211" s="225" t="s">
        <v>41</v>
      </c>
      <c r="P211" s="180">
        <f t="shared" si="6"/>
        <v>0</v>
      </c>
      <c r="Q211" s="180">
        <v>5.0000000000000001E-4</v>
      </c>
      <c r="R211" s="180">
        <f t="shared" si="7"/>
        <v>1E-3</v>
      </c>
      <c r="S211" s="180">
        <v>0</v>
      </c>
      <c r="T211" s="181">
        <f t="shared" si="8"/>
        <v>0</v>
      </c>
      <c r="AR211" s="182" t="s">
        <v>186</v>
      </c>
      <c r="AT211" s="182" t="s">
        <v>206</v>
      </c>
      <c r="AU211" s="182" t="s">
        <v>103</v>
      </c>
      <c r="AY211" s="16" t="s">
        <v>146</v>
      </c>
      <c r="BE211" s="102">
        <f t="shared" si="9"/>
        <v>0</v>
      </c>
      <c r="BF211" s="102">
        <f t="shared" si="10"/>
        <v>0</v>
      </c>
      <c r="BG211" s="102">
        <f t="shared" si="11"/>
        <v>0</v>
      </c>
      <c r="BH211" s="102">
        <f t="shared" si="12"/>
        <v>0</v>
      </c>
      <c r="BI211" s="102">
        <f t="shared" si="13"/>
        <v>0</v>
      </c>
      <c r="BJ211" s="16" t="s">
        <v>103</v>
      </c>
      <c r="BK211" s="102">
        <f t="shared" si="14"/>
        <v>0</v>
      </c>
      <c r="BL211" s="16" t="s">
        <v>153</v>
      </c>
      <c r="BM211" s="182" t="s">
        <v>351</v>
      </c>
    </row>
    <row r="212" spans="2:65" s="33" customFormat="1" ht="37.9" customHeight="1">
      <c r="B212" s="142"/>
      <c r="C212" s="171" t="s">
        <v>297</v>
      </c>
      <c r="D212" s="171" t="s">
        <v>149</v>
      </c>
      <c r="E212" s="172" t="s">
        <v>352</v>
      </c>
      <c r="F212" s="173" t="s">
        <v>353</v>
      </c>
      <c r="G212" s="174" t="s">
        <v>309</v>
      </c>
      <c r="H212" s="175">
        <v>1</v>
      </c>
      <c r="I212" s="176"/>
      <c r="J212" s="177">
        <f t="shared" si="5"/>
        <v>0</v>
      </c>
      <c r="K212" s="178"/>
      <c r="L212" s="34"/>
      <c r="M212" s="179"/>
      <c r="N212" s="141" t="s">
        <v>41</v>
      </c>
      <c r="P212" s="180">
        <f t="shared" si="6"/>
        <v>0</v>
      </c>
      <c r="Q212" s="180">
        <v>0.22495000000000001</v>
      </c>
      <c r="R212" s="180">
        <f t="shared" si="7"/>
        <v>0.22495000000000001</v>
      </c>
      <c r="S212" s="180">
        <v>0</v>
      </c>
      <c r="T212" s="181">
        <f t="shared" si="8"/>
        <v>0</v>
      </c>
      <c r="AR212" s="182" t="s">
        <v>153</v>
      </c>
      <c r="AT212" s="182" t="s">
        <v>149</v>
      </c>
      <c r="AU212" s="182" t="s">
        <v>103</v>
      </c>
      <c r="AY212" s="16" t="s">
        <v>146</v>
      </c>
      <c r="BE212" s="102">
        <f t="shared" si="9"/>
        <v>0</v>
      </c>
      <c r="BF212" s="102">
        <f t="shared" si="10"/>
        <v>0</v>
      </c>
      <c r="BG212" s="102">
        <f t="shared" si="11"/>
        <v>0</v>
      </c>
      <c r="BH212" s="102">
        <f t="shared" si="12"/>
        <v>0</v>
      </c>
      <c r="BI212" s="102">
        <f t="shared" si="13"/>
        <v>0</v>
      </c>
      <c r="BJ212" s="16" t="s">
        <v>103</v>
      </c>
      <c r="BK212" s="102">
        <f t="shared" si="14"/>
        <v>0</v>
      </c>
      <c r="BL212" s="16" t="s">
        <v>153</v>
      </c>
      <c r="BM212" s="182" t="s">
        <v>354</v>
      </c>
    </row>
    <row r="213" spans="2:65" s="33" customFormat="1" ht="33" customHeight="1">
      <c r="B213" s="142"/>
      <c r="C213" s="215" t="s">
        <v>355</v>
      </c>
      <c r="D213" s="215" t="s">
        <v>206</v>
      </c>
      <c r="E213" s="216" t="s">
        <v>356</v>
      </c>
      <c r="F213" s="217" t="s">
        <v>357</v>
      </c>
      <c r="G213" s="218" t="s">
        <v>309</v>
      </c>
      <c r="H213" s="219">
        <v>1</v>
      </c>
      <c r="I213" s="220"/>
      <c r="J213" s="221">
        <f t="shared" si="5"/>
        <v>0</v>
      </c>
      <c r="K213" s="222"/>
      <c r="L213" s="223"/>
      <c r="M213" s="224"/>
      <c r="N213" s="225" t="s">
        <v>41</v>
      </c>
      <c r="P213" s="180">
        <f t="shared" si="6"/>
        <v>0</v>
      </c>
      <c r="Q213" s="180">
        <v>2.12E-2</v>
      </c>
      <c r="R213" s="180">
        <f t="shared" si="7"/>
        <v>2.12E-2</v>
      </c>
      <c r="S213" s="180">
        <v>0</v>
      </c>
      <c r="T213" s="181">
        <f t="shared" si="8"/>
        <v>0</v>
      </c>
      <c r="AR213" s="182" t="s">
        <v>186</v>
      </c>
      <c r="AT213" s="182" t="s">
        <v>206</v>
      </c>
      <c r="AU213" s="182" t="s">
        <v>103</v>
      </c>
      <c r="AY213" s="16" t="s">
        <v>146</v>
      </c>
      <c r="BE213" s="102">
        <f t="shared" si="9"/>
        <v>0</v>
      </c>
      <c r="BF213" s="102">
        <f t="shared" si="10"/>
        <v>0</v>
      </c>
      <c r="BG213" s="102">
        <f t="shared" si="11"/>
        <v>0</v>
      </c>
      <c r="BH213" s="102">
        <f t="shared" si="12"/>
        <v>0</v>
      </c>
      <c r="BI213" s="102">
        <f t="shared" si="13"/>
        <v>0</v>
      </c>
      <c r="BJ213" s="16" t="s">
        <v>103</v>
      </c>
      <c r="BK213" s="102">
        <f t="shared" si="14"/>
        <v>0</v>
      </c>
      <c r="BL213" s="16" t="s">
        <v>153</v>
      </c>
      <c r="BM213" s="182" t="s">
        <v>358</v>
      </c>
    </row>
    <row r="214" spans="2:65" s="33" customFormat="1" ht="33" customHeight="1">
      <c r="B214" s="142"/>
      <c r="C214" s="215" t="s">
        <v>301</v>
      </c>
      <c r="D214" s="215" t="s">
        <v>206</v>
      </c>
      <c r="E214" s="216" t="s">
        <v>359</v>
      </c>
      <c r="F214" s="217" t="s">
        <v>360</v>
      </c>
      <c r="G214" s="218" t="s">
        <v>309</v>
      </c>
      <c r="H214" s="219">
        <v>1</v>
      </c>
      <c r="I214" s="220"/>
      <c r="J214" s="221">
        <f t="shared" si="5"/>
        <v>0</v>
      </c>
      <c r="K214" s="222"/>
      <c r="L214" s="223"/>
      <c r="M214" s="224"/>
      <c r="N214" s="225" t="s">
        <v>41</v>
      </c>
      <c r="P214" s="180">
        <f t="shared" si="6"/>
        <v>0</v>
      </c>
      <c r="Q214" s="180">
        <v>2.2200000000000001E-2</v>
      </c>
      <c r="R214" s="180">
        <f t="shared" si="7"/>
        <v>2.2200000000000001E-2</v>
      </c>
      <c r="S214" s="180">
        <v>0</v>
      </c>
      <c r="T214" s="181">
        <f t="shared" si="8"/>
        <v>0</v>
      </c>
      <c r="AR214" s="182" t="s">
        <v>186</v>
      </c>
      <c r="AT214" s="182" t="s">
        <v>206</v>
      </c>
      <c r="AU214" s="182" t="s">
        <v>103</v>
      </c>
      <c r="AY214" s="16" t="s">
        <v>146</v>
      </c>
      <c r="BE214" s="102">
        <f t="shared" si="9"/>
        <v>0</v>
      </c>
      <c r="BF214" s="102">
        <f t="shared" si="10"/>
        <v>0</v>
      </c>
      <c r="BG214" s="102">
        <f t="shared" si="11"/>
        <v>0</v>
      </c>
      <c r="BH214" s="102">
        <f t="shared" si="12"/>
        <v>0</v>
      </c>
      <c r="BI214" s="102">
        <f t="shared" si="13"/>
        <v>0</v>
      </c>
      <c r="BJ214" s="16" t="s">
        <v>103</v>
      </c>
      <c r="BK214" s="102">
        <f t="shared" si="14"/>
        <v>0</v>
      </c>
      <c r="BL214" s="16" t="s">
        <v>153</v>
      </c>
      <c r="BM214" s="182" t="s">
        <v>361</v>
      </c>
    </row>
    <row r="215" spans="2:65" s="33" customFormat="1" ht="16.5" customHeight="1">
      <c r="B215" s="142"/>
      <c r="C215" s="215" t="s">
        <v>362</v>
      </c>
      <c r="D215" s="215" t="s">
        <v>206</v>
      </c>
      <c r="E215" s="216" t="s">
        <v>363</v>
      </c>
      <c r="F215" s="217" t="s">
        <v>364</v>
      </c>
      <c r="G215" s="218" t="s">
        <v>309</v>
      </c>
      <c r="H215" s="219">
        <v>1</v>
      </c>
      <c r="I215" s="220"/>
      <c r="J215" s="221">
        <f t="shared" si="5"/>
        <v>0</v>
      </c>
      <c r="K215" s="222"/>
      <c r="L215" s="223"/>
      <c r="M215" s="224"/>
      <c r="N215" s="225" t="s">
        <v>41</v>
      </c>
      <c r="P215" s="180">
        <f t="shared" si="6"/>
        <v>0</v>
      </c>
      <c r="Q215" s="180">
        <v>2.12E-2</v>
      </c>
      <c r="R215" s="180">
        <f t="shared" si="7"/>
        <v>2.12E-2</v>
      </c>
      <c r="S215" s="180">
        <v>0</v>
      </c>
      <c r="T215" s="181">
        <f t="shared" si="8"/>
        <v>0</v>
      </c>
      <c r="AR215" s="182" t="s">
        <v>186</v>
      </c>
      <c r="AT215" s="182" t="s">
        <v>206</v>
      </c>
      <c r="AU215" s="182" t="s">
        <v>103</v>
      </c>
      <c r="AY215" s="16" t="s">
        <v>146</v>
      </c>
      <c r="BE215" s="102">
        <f t="shared" si="9"/>
        <v>0</v>
      </c>
      <c r="BF215" s="102">
        <f t="shared" si="10"/>
        <v>0</v>
      </c>
      <c r="BG215" s="102">
        <f t="shared" si="11"/>
        <v>0</v>
      </c>
      <c r="BH215" s="102">
        <f t="shared" si="12"/>
        <v>0</v>
      </c>
      <c r="BI215" s="102">
        <f t="shared" si="13"/>
        <v>0</v>
      </c>
      <c r="BJ215" s="16" t="s">
        <v>103</v>
      </c>
      <c r="BK215" s="102">
        <f t="shared" si="14"/>
        <v>0</v>
      </c>
      <c r="BL215" s="16" t="s">
        <v>153</v>
      </c>
      <c r="BM215" s="182" t="s">
        <v>365</v>
      </c>
    </row>
    <row r="216" spans="2:65" s="33" customFormat="1" ht="24.2" customHeight="1">
      <c r="B216" s="142"/>
      <c r="C216" s="171" t="s">
        <v>209</v>
      </c>
      <c r="D216" s="171" t="s">
        <v>149</v>
      </c>
      <c r="E216" s="172" t="s">
        <v>366</v>
      </c>
      <c r="F216" s="173" t="s">
        <v>367</v>
      </c>
      <c r="G216" s="174" t="s">
        <v>172</v>
      </c>
      <c r="H216" s="175">
        <v>177.738</v>
      </c>
      <c r="I216" s="176"/>
      <c r="J216" s="177">
        <f t="shared" si="5"/>
        <v>0</v>
      </c>
      <c r="K216" s="178"/>
      <c r="L216" s="34"/>
      <c r="M216" s="179"/>
      <c r="N216" s="141" t="s">
        <v>41</v>
      </c>
      <c r="P216" s="180">
        <f t="shared" si="6"/>
        <v>0</v>
      </c>
      <c r="Q216" s="180">
        <v>0</v>
      </c>
      <c r="R216" s="180">
        <f t="shared" si="7"/>
        <v>0</v>
      </c>
      <c r="S216" s="180">
        <v>0</v>
      </c>
      <c r="T216" s="181">
        <f t="shared" si="8"/>
        <v>0</v>
      </c>
      <c r="AR216" s="182" t="s">
        <v>153</v>
      </c>
      <c r="AT216" s="182" t="s">
        <v>149</v>
      </c>
      <c r="AU216" s="182" t="s">
        <v>103</v>
      </c>
      <c r="AY216" s="16" t="s">
        <v>146</v>
      </c>
      <c r="BE216" s="102">
        <f t="shared" si="9"/>
        <v>0</v>
      </c>
      <c r="BF216" s="102">
        <f t="shared" si="10"/>
        <v>0</v>
      </c>
      <c r="BG216" s="102">
        <f t="shared" si="11"/>
        <v>0</v>
      </c>
      <c r="BH216" s="102">
        <f t="shared" si="12"/>
        <v>0</v>
      </c>
      <c r="BI216" s="102">
        <f t="shared" si="13"/>
        <v>0</v>
      </c>
      <c r="BJ216" s="16" t="s">
        <v>103</v>
      </c>
      <c r="BK216" s="102">
        <f t="shared" si="14"/>
        <v>0</v>
      </c>
      <c r="BL216" s="16" t="s">
        <v>153</v>
      </c>
      <c r="BM216" s="182" t="s">
        <v>368</v>
      </c>
    </row>
    <row r="217" spans="2:65" s="183" customFormat="1" ht="22.5">
      <c r="B217" s="184"/>
      <c r="D217" s="185" t="s">
        <v>155</v>
      </c>
      <c r="E217" s="186"/>
      <c r="F217" s="187" t="s">
        <v>369</v>
      </c>
      <c r="H217" s="188">
        <v>177.738</v>
      </c>
      <c r="I217" s="189"/>
      <c r="L217" s="184"/>
      <c r="M217" s="190"/>
      <c r="T217" s="191"/>
      <c r="AT217" s="186" t="s">
        <v>155</v>
      </c>
      <c r="AU217" s="186" t="s">
        <v>103</v>
      </c>
      <c r="AV217" s="183" t="s">
        <v>103</v>
      </c>
      <c r="AW217" s="183" t="s">
        <v>29</v>
      </c>
      <c r="AX217" s="183" t="s">
        <v>75</v>
      </c>
      <c r="AY217" s="186" t="s">
        <v>146</v>
      </c>
    </row>
    <row r="218" spans="2:65" s="207" customFormat="1">
      <c r="B218" s="208"/>
      <c r="D218" s="185" t="s">
        <v>155</v>
      </c>
      <c r="E218" s="209"/>
      <c r="F218" s="210" t="s">
        <v>254</v>
      </c>
      <c r="H218" s="211">
        <v>177.738</v>
      </c>
      <c r="I218" s="212"/>
      <c r="L218" s="208"/>
      <c r="M218" s="213"/>
      <c r="T218" s="214"/>
      <c r="AT218" s="209" t="s">
        <v>155</v>
      </c>
      <c r="AU218" s="209" t="s">
        <v>103</v>
      </c>
      <c r="AV218" s="207" t="s">
        <v>153</v>
      </c>
      <c r="AW218" s="207" t="s">
        <v>29</v>
      </c>
      <c r="AX218" s="207" t="s">
        <v>83</v>
      </c>
      <c r="AY218" s="209" t="s">
        <v>146</v>
      </c>
    </row>
    <row r="219" spans="2:65" s="33" customFormat="1" ht="24.2" customHeight="1">
      <c r="B219" s="142"/>
      <c r="C219" s="171" t="s">
        <v>370</v>
      </c>
      <c r="D219" s="171" t="s">
        <v>149</v>
      </c>
      <c r="E219" s="172" t="s">
        <v>371</v>
      </c>
      <c r="F219" s="173" t="s">
        <v>372</v>
      </c>
      <c r="G219" s="174" t="s">
        <v>172</v>
      </c>
      <c r="H219" s="175">
        <v>177.738</v>
      </c>
      <c r="I219" s="176"/>
      <c r="J219" s="177">
        <f>ROUND(I219*H219,2)</f>
        <v>0</v>
      </c>
      <c r="K219" s="178"/>
      <c r="L219" s="34"/>
      <c r="M219" s="179"/>
      <c r="N219" s="141" t="s">
        <v>41</v>
      </c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AR219" s="182" t="s">
        <v>153</v>
      </c>
      <c r="AT219" s="182" t="s">
        <v>149</v>
      </c>
      <c r="AU219" s="182" t="s">
        <v>103</v>
      </c>
      <c r="AY219" s="16" t="s">
        <v>146</v>
      </c>
      <c r="BE219" s="102">
        <f>IF(N219="základná",J219,0)</f>
        <v>0</v>
      </c>
      <c r="BF219" s="102">
        <f>IF(N219="znížená",J219,0)</f>
        <v>0</v>
      </c>
      <c r="BG219" s="102">
        <f>IF(N219="zákl. prenesená",J219,0)</f>
        <v>0</v>
      </c>
      <c r="BH219" s="102">
        <f>IF(N219="zníž. prenesená",J219,0)</f>
        <v>0</v>
      </c>
      <c r="BI219" s="102">
        <f>IF(N219="nulová",J219,0)</f>
        <v>0</v>
      </c>
      <c r="BJ219" s="16" t="s">
        <v>103</v>
      </c>
      <c r="BK219" s="102">
        <f>ROUND(I219*H219,2)</f>
        <v>0</v>
      </c>
      <c r="BL219" s="16" t="s">
        <v>153</v>
      </c>
      <c r="BM219" s="182" t="s">
        <v>373</v>
      </c>
    </row>
    <row r="220" spans="2:65" s="183" customFormat="1" ht="22.5">
      <c r="B220" s="184"/>
      <c r="D220" s="185" t="s">
        <v>155</v>
      </c>
      <c r="E220" s="186"/>
      <c r="F220" s="187" t="s">
        <v>369</v>
      </c>
      <c r="H220" s="188">
        <v>177.738</v>
      </c>
      <c r="I220" s="189"/>
      <c r="L220" s="184"/>
      <c r="M220" s="190"/>
      <c r="T220" s="191"/>
      <c r="AT220" s="186" t="s">
        <v>155</v>
      </c>
      <c r="AU220" s="186" t="s">
        <v>103</v>
      </c>
      <c r="AV220" s="183" t="s">
        <v>103</v>
      </c>
      <c r="AW220" s="183" t="s">
        <v>29</v>
      </c>
      <c r="AX220" s="183" t="s">
        <v>75</v>
      </c>
      <c r="AY220" s="186" t="s">
        <v>146</v>
      </c>
    </row>
    <row r="221" spans="2:65" s="207" customFormat="1">
      <c r="B221" s="208"/>
      <c r="D221" s="185" t="s">
        <v>155</v>
      </c>
      <c r="E221" s="209"/>
      <c r="F221" s="210" t="s">
        <v>254</v>
      </c>
      <c r="H221" s="211">
        <v>177.738</v>
      </c>
      <c r="I221" s="212"/>
      <c r="L221" s="208"/>
      <c r="M221" s="213"/>
      <c r="T221" s="214"/>
      <c r="AT221" s="209" t="s">
        <v>155</v>
      </c>
      <c r="AU221" s="209" t="s">
        <v>103</v>
      </c>
      <c r="AV221" s="207" t="s">
        <v>153</v>
      </c>
      <c r="AW221" s="207" t="s">
        <v>29</v>
      </c>
      <c r="AX221" s="207" t="s">
        <v>83</v>
      </c>
      <c r="AY221" s="209" t="s">
        <v>146</v>
      </c>
    </row>
    <row r="222" spans="2:65" s="33" customFormat="1" ht="24.2" customHeight="1">
      <c r="B222" s="142"/>
      <c r="C222" s="171" t="s">
        <v>310</v>
      </c>
      <c r="D222" s="171" t="s">
        <v>149</v>
      </c>
      <c r="E222" s="172" t="s">
        <v>374</v>
      </c>
      <c r="F222" s="173" t="s">
        <v>375</v>
      </c>
      <c r="G222" s="174" t="s">
        <v>172</v>
      </c>
      <c r="H222" s="175">
        <v>177.738</v>
      </c>
      <c r="I222" s="176"/>
      <c r="J222" s="177">
        <f>ROUND(I222*H222,2)</f>
        <v>0</v>
      </c>
      <c r="K222" s="178"/>
      <c r="L222" s="34"/>
      <c r="M222" s="179"/>
      <c r="N222" s="141" t="s">
        <v>41</v>
      </c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AR222" s="182" t="s">
        <v>153</v>
      </c>
      <c r="AT222" s="182" t="s">
        <v>149</v>
      </c>
      <c r="AU222" s="182" t="s">
        <v>103</v>
      </c>
      <c r="AY222" s="16" t="s">
        <v>146</v>
      </c>
      <c r="BE222" s="102">
        <f>IF(N222="základná",J222,0)</f>
        <v>0</v>
      </c>
      <c r="BF222" s="102">
        <f>IF(N222="znížená",J222,0)</f>
        <v>0</v>
      </c>
      <c r="BG222" s="102">
        <f>IF(N222="zákl. prenesená",J222,0)</f>
        <v>0</v>
      </c>
      <c r="BH222" s="102">
        <f>IF(N222="zníž. prenesená",J222,0)</f>
        <v>0</v>
      </c>
      <c r="BI222" s="102">
        <f>IF(N222="nulová",J222,0)</f>
        <v>0</v>
      </c>
      <c r="BJ222" s="16" t="s">
        <v>103</v>
      </c>
      <c r="BK222" s="102">
        <f>ROUND(I222*H222,2)</f>
        <v>0</v>
      </c>
      <c r="BL222" s="16" t="s">
        <v>153</v>
      </c>
      <c r="BM222" s="182" t="s">
        <v>376</v>
      </c>
    </row>
    <row r="223" spans="2:65" s="183" customFormat="1" ht="22.5">
      <c r="B223" s="184"/>
      <c r="D223" s="185" t="s">
        <v>155</v>
      </c>
      <c r="E223" s="186"/>
      <c r="F223" s="187" t="s">
        <v>369</v>
      </c>
      <c r="H223" s="188">
        <v>177.738</v>
      </c>
      <c r="I223" s="189"/>
      <c r="L223" s="184"/>
      <c r="M223" s="190"/>
      <c r="T223" s="191"/>
      <c r="AT223" s="186" t="s">
        <v>155</v>
      </c>
      <c r="AU223" s="186" t="s">
        <v>103</v>
      </c>
      <c r="AV223" s="183" t="s">
        <v>103</v>
      </c>
      <c r="AW223" s="183" t="s">
        <v>29</v>
      </c>
      <c r="AX223" s="183" t="s">
        <v>75</v>
      </c>
      <c r="AY223" s="186" t="s">
        <v>146</v>
      </c>
    </row>
    <row r="224" spans="2:65" s="207" customFormat="1">
      <c r="B224" s="208"/>
      <c r="D224" s="185" t="s">
        <v>155</v>
      </c>
      <c r="E224" s="209"/>
      <c r="F224" s="210" t="s">
        <v>254</v>
      </c>
      <c r="H224" s="211">
        <v>177.738</v>
      </c>
      <c r="I224" s="212"/>
      <c r="L224" s="208"/>
      <c r="M224" s="213"/>
      <c r="T224" s="214"/>
      <c r="AT224" s="209" t="s">
        <v>155</v>
      </c>
      <c r="AU224" s="209" t="s">
        <v>103</v>
      </c>
      <c r="AV224" s="207" t="s">
        <v>153</v>
      </c>
      <c r="AW224" s="207" t="s">
        <v>29</v>
      </c>
      <c r="AX224" s="207" t="s">
        <v>83</v>
      </c>
      <c r="AY224" s="209" t="s">
        <v>146</v>
      </c>
    </row>
    <row r="225" spans="2:65" s="33" customFormat="1" ht="24.2" customHeight="1">
      <c r="B225" s="142"/>
      <c r="C225" s="171" t="s">
        <v>377</v>
      </c>
      <c r="D225" s="171" t="s">
        <v>149</v>
      </c>
      <c r="E225" s="172" t="s">
        <v>378</v>
      </c>
      <c r="F225" s="173" t="s">
        <v>379</v>
      </c>
      <c r="G225" s="174" t="s">
        <v>172</v>
      </c>
      <c r="H225" s="175">
        <v>177.738</v>
      </c>
      <c r="I225" s="176"/>
      <c r="J225" s="177">
        <f>ROUND(I225*H225,2)</f>
        <v>0</v>
      </c>
      <c r="K225" s="178"/>
      <c r="L225" s="34"/>
      <c r="M225" s="179"/>
      <c r="N225" s="141" t="s">
        <v>41</v>
      </c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AR225" s="182" t="s">
        <v>153</v>
      </c>
      <c r="AT225" s="182" t="s">
        <v>149</v>
      </c>
      <c r="AU225" s="182" t="s">
        <v>103</v>
      </c>
      <c r="AY225" s="16" t="s">
        <v>146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6" t="s">
        <v>103</v>
      </c>
      <c r="BK225" s="102">
        <f>ROUND(I225*H225,2)</f>
        <v>0</v>
      </c>
      <c r="BL225" s="16" t="s">
        <v>153</v>
      </c>
      <c r="BM225" s="182" t="s">
        <v>380</v>
      </c>
    </row>
    <row r="226" spans="2:65" s="183" customFormat="1" ht="22.5">
      <c r="B226" s="184"/>
      <c r="D226" s="185" t="s">
        <v>155</v>
      </c>
      <c r="E226" s="186"/>
      <c r="F226" s="187" t="s">
        <v>369</v>
      </c>
      <c r="H226" s="188">
        <v>177.738</v>
      </c>
      <c r="I226" s="189"/>
      <c r="L226" s="184"/>
      <c r="M226" s="190"/>
      <c r="T226" s="191"/>
      <c r="AT226" s="186" t="s">
        <v>155</v>
      </c>
      <c r="AU226" s="186" t="s">
        <v>103</v>
      </c>
      <c r="AV226" s="183" t="s">
        <v>103</v>
      </c>
      <c r="AW226" s="183" t="s">
        <v>29</v>
      </c>
      <c r="AX226" s="183" t="s">
        <v>75</v>
      </c>
      <c r="AY226" s="186" t="s">
        <v>146</v>
      </c>
    </row>
    <row r="227" spans="2:65" s="207" customFormat="1">
      <c r="B227" s="208"/>
      <c r="D227" s="185" t="s">
        <v>155</v>
      </c>
      <c r="E227" s="209"/>
      <c r="F227" s="210" t="s">
        <v>254</v>
      </c>
      <c r="H227" s="211">
        <v>177.738</v>
      </c>
      <c r="I227" s="212"/>
      <c r="L227" s="208"/>
      <c r="M227" s="213"/>
      <c r="T227" s="214"/>
      <c r="AT227" s="209" t="s">
        <v>155</v>
      </c>
      <c r="AU227" s="209" t="s">
        <v>103</v>
      </c>
      <c r="AV227" s="207" t="s">
        <v>153</v>
      </c>
      <c r="AW227" s="207" t="s">
        <v>29</v>
      </c>
      <c r="AX227" s="207" t="s">
        <v>83</v>
      </c>
      <c r="AY227" s="209" t="s">
        <v>146</v>
      </c>
    </row>
    <row r="228" spans="2:65" s="158" customFormat="1" ht="22.9" customHeight="1">
      <c r="B228" s="159"/>
      <c r="D228" s="160" t="s">
        <v>74</v>
      </c>
      <c r="E228" s="169" t="s">
        <v>190</v>
      </c>
      <c r="F228" s="169" t="s">
        <v>381</v>
      </c>
      <c r="I228" s="162"/>
      <c r="J228" s="170">
        <f>BK228</f>
        <v>0</v>
      </c>
      <c r="L228" s="159"/>
      <c r="M228" s="164"/>
      <c r="P228" s="165">
        <f>P229</f>
        <v>0</v>
      </c>
      <c r="R228" s="165">
        <f>R229</f>
        <v>0</v>
      </c>
      <c r="T228" s="166">
        <f>T229</f>
        <v>0</v>
      </c>
      <c r="AR228" s="160" t="s">
        <v>83</v>
      </c>
      <c r="AT228" s="167" t="s">
        <v>74</v>
      </c>
      <c r="AU228" s="167" t="s">
        <v>83</v>
      </c>
      <c r="AY228" s="160" t="s">
        <v>146</v>
      </c>
      <c r="BK228" s="168">
        <f>BK229</f>
        <v>0</v>
      </c>
    </row>
    <row r="229" spans="2:65" s="33" customFormat="1" ht="33" customHeight="1">
      <c r="B229" s="142"/>
      <c r="C229" s="171" t="s">
        <v>315</v>
      </c>
      <c r="D229" s="171" t="s">
        <v>149</v>
      </c>
      <c r="E229" s="172" t="s">
        <v>382</v>
      </c>
      <c r="F229" s="173" t="s">
        <v>383</v>
      </c>
      <c r="G229" s="174" t="s">
        <v>172</v>
      </c>
      <c r="H229" s="175">
        <v>309.298</v>
      </c>
      <c r="I229" s="176"/>
      <c r="J229" s="177">
        <f>ROUND(I229*H229,2)</f>
        <v>0</v>
      </c>
      <c r="K229" s="178"/>
      <c r="L229" s="34"/>
      <c r="M229" s="179"/>
      <c r="N229" s="141" t="s">
        <v>41</v>
      </c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AR229" s="182" t="s">
        <v>153</v>
      </c>
      <c r="AT229" s="182" t="s">
        <v>149</v>
      </c>
      <c r="AU229" s="182" t="s">
        <v>103</v>
      </c>
      <c r="AY229" s="16" t="s">
        <v>146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6" t="s">
        <v>103</v>
      </c>
      <c r="BK229" s="102">
        <f>ROUND(I229*H229,2)</f>
        <v>0</v>
      </c>
      <c r="BL229" s="16" t="s">
        <v>153</v>
      </c>
      <c r="BM229" s="182" t="s">
        <v>384</v>
      </c>
    </row>
    <row r="230" spans="2:65" s="158" customFormat="1" ht="25.9" customHeight="1">
      <c r="B230" s="159"/>
      <c r="D230" s="160" t="s">
        <v>74</v>
      </c>
      <c r="E230" s="161" t="s">
        <v>125</v>
      </c>
      <c r="F230" s="161" t="s">
        <v>385</v>
      </c>
      <c r="I230" s="162"/>
      <c r="J230" s="163">
        <f>BK230</f>
        <v>0</v>
      </c>
      <c r="L230" s="159"/>
      <c r="M230" s="164"/>
      <c r="P230" s="165">
        <f>SUM(P231:P233)</f>
        <v>0</v>
      </c>
      <c r="R230" s="165">
        <f>SUM(R231:R233)</f>
        <v>0</v>
      </c>
      <c r="T230" s="166">
        <f>SUM(T231:T233)</f>
        <v>0</v>
      </c>
      <c r="AR230" s="160" t="s">
        <v>174</v>
      </c>
      <c r="AT230" s="167" t="s">
        <v>74</v>
      </c>
      <c r="AU230" s="167" t="s">
        <v>75</v>
      </c>
      <c r="AY230" s="160" t="s">
        <v>146</v>
      </c>
      <c r="BK230" s="168">
        <f>SUM(BK231:BK233)</f>
        <v>0</v>
      </c>
    </row>
    <row r="231" spans="2:65" s="33" customFormat="1" ht="44.25" customHeight="1">
      <c r="B231" s="142"/>
      <c r="C231" s="171" t="s">
        <v>386</v>
      </c>
      <c r="D231" s="171" t="s">
        <v>149</v>
      </c>
      <c r="E231" s="172" t="s">
        <v>387</v>
      </c>
      <c r="F231" s="173" t="s">
        <v>388</v>
      </c>
      <c r="G231" s="174" t="s">
        <v>309</v>
      </c>
      <c r="H231" s="175">
        <v>1</v>
      </c>
      <c r="I231" s="176"/>
      <c r="J231" s="177">
        <f>ROUND(I231*H231,2)</f>
        <v>0</v>
      </c>
      <c r="K231" s="178"/>
      <c r="L231" s="34"/>
      <c r="M231" s="179"/>
      <c r="N231" s="141" t="s">
        <v>41</v>
      </c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AR231" s="182" t="s">
        <v>153</v>
      </c>
      <c r="AT231" s="182" t="s">
        <v>149</v>
      </c>
      <c r="AU231" s="182" t="s">
        <v>83</v>
      </c>
      <c r="AY231" s="16" t="s">
        <v>146</v>
      </c>
      <c r="BE231" s="102">
        <f>IF(N231="základná",J231,0)</f>
        <v>0</v>
      </c>
      <c r="BF231" s="102">
        <f>IF(N231="znížená",J231,0)</f>
        <v>0</v>
      </c>
      <c r="BG231" s="102">
        <f>IF(N231="zákl. prenesená",J231,0)</f>
        <v>0</v>
      </c>
      <c r="BH231" s="102">
        <f>IF(N231="zníž. prenesená",J231,0)</f>
        <v>0</v>
      </c>
      <c r="BI231" s="102">
        <f>IF(N231="nulová",J231,0)</f>
        <v>0</v>
      </c>
      <c r="BJ231" s="16" t="s">
        <v>103</v>
      </c>
      <c r="BK231" s="102">
        <f>ROUND(I231*H231,2)</f>
        <v>0</v>
      </c>
      <c r="BL231" s="16" t="s">
        <v>153</v>
      </c>
      <c r="BM231" s="182" t="s">
        <v>389</v>
      </c>
    </row>
    <row r="232" spans="2:65" s="33" customFormat="1" ht="16.5" customHeight="1">
      <c r="B232" s="142"/>
      <c r="C232" s="171" t="s">
        <v>319</v>
      </c>
      <c r="D232" s="171" t="s">
        <v>149</v>
      </c>
      <c r="E232" s="172" t="s">
        <v>390</v>
      </c>
      <c r="F232" s="173" t="s">
        <v>391</v>
      </c>
      <c r="G232" s="174" t="s">
        <v>309</v>
      </c>
      <c r="H232" s="175">
        <v>1</v>
      </c>
      <c r="I232" s="176"/>
      <c r="J232" s="177">
        <f>ROUND(I232*H232,2)</f>
        <v>0</v>
      </c>
      <c r="K232" s="178"/>
      <c r="L232" s="34"/>
      <c r="M232" s="179"/>
      <c r="N232" s="141" t="s">
        <v>41</v>
      </c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AR232" s="182" t="s">
        <v>153</v>
      </c>
      <c r="AT232" s="182" t="s">
        <v>149</v>
      </c>
      <c r="AU232" s="182" t="s">
        <v>83</v>
      </c>
      <c r="AY232" s="16" t="s">
        <v>146</v>
      </c>
      <c r="BE232" s="102">
        <f>IF(N232="základná",J232,0)</f>
        <v>0</v>
      </c>
      <c r="BF232" s="102">
        <f>IF(N232="znížená",J232,0)</f>
        <v>0</v>
      </c>
      <c r="BG232" s="102">
        <f>IF(N232="zákl. prenesená",J232,0)</f>
        <v>0</v>
      </c>
      <c r="BH232" s="102">
        <f>IF(N232="zníž. prenesená",J232,0)</f>
        <v>0</v>
      </c>
      <c r="BI232" s="102">
        <f>IF(N232="nulová",J232,0)</f>
        <v>0</v>
      </c>
      <c r="BJ232" s="16" t="s">
        <v>103</v>
      </c>
      <c r="BK232" s="102">
        <f>ROUND(I232*H232,2)</f>
        <v>0</v>
      </c>
      <c r="BL232" s="16" t="s">
        <v>153</v>
      </c>
      <c r="BM232" s="182" t="s">
        <v>392</v>
      </c>
    </row>
    <row r="233" spans="2:65" s="33" customFormat="1" ht="44.25" customHeight="1">
      <c r="B233" s="142"/>
      <c r="C233" s="171" t="s">
        <v>393</v>
      </c>
      <c r="D233" s="171" t="s">
        <v>149</v>
      </c>
      <c r="E233" s="172" t="s">
        <v>394</v>
      </c>
      <c r="F233" s="173" t="s">
        <v>395</v>
      </c>
      <c r="G233" s="174" t="s">
        <v>309</v>
      </c>
      <c r="H233" s="175">
        <v>1</v>
      </c>
      <c r="I233" s="176"/>
      <c r="J233" s="177">
        <f>ROUND(I233*H233,2)</f>
        <v>0</v>
      </c>
      <c r="K233" s="178"/>
      <c r="L233" s="34"/>
      <c r="M233" s="227"/>
      <c r="N233" s="228" t="s">
        <v>41</v>
      </c>
      <c r="O233" s="229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182" t="s">
        <v>153</v>
      </c>
      <c r="AT233" s="182" t="s">
        <v>149</v>
      </c>
      <c r="AU233" s="182" t="s">
        <v>83</v>
      </c>
      <c r="AY233" s="16" t="s">
        <v>146</v>
      </c>
      <c r="BE233" s="102">
        <f>IF(N233="základná",J233,0)</f>
        <v>0</v>
      </c>
      <c r="BF233" s="102">
        <f>IF(N233="znížená",J233,0)</f>
        <v>0</v>
      </c>
      <c r="BG233" s="102">
        <f>IF(N233="zákl. prenesená",J233,0)</f>
        <v>0</v>
      </c>
      <c r="BH233" s="102">
        <f>IF(N233="zníž. prenesená",J233,0)</f>
        <v>0</v>
      </c>
      <c r="BI233" s="102">
        <f>IF(N233="nulová",J233,0)</f>
        <v>0</v>
      </c>
      <c r="BJ233" s="16" t="s">
        <v>103</v>
      </c>
      <c r="BK233" s="102">
        <f>ROUND(I233*H233,2)</f>
        <v>0</v>
      </c>
      <c r="BL233" s="16" t="s">
        <v>153</v>
      </c>
      <c r="BM233" s="182" t="s">
        <v>396</v>
      </c>
    </row>
    <row r="234" spans="2:65" s="33" customFormat="1" ht="6.95" customHeight="1">
      <c r="B234" s="50"/>
      <c r="C234" s="51"/>
      <c r="D234" s="51"/>
      <c r="E234" s="51"/>
      <c r="F234" s="51"/>
      <c r="G234" s="51"/>
      <c r="H234" s="51"/>
      <c r="I234" s="51"/>
      <c r="J234" s="51"/>
      <c r="K234" s="51"/>
      <c r="L234" s="34"/>
    </row>
  </sheetData>
  <autoFilter ref="C132:K233" xr:uid="{00000000-0009-0000-0000-000002000000}"/>
  <mergeCells count="14">
    <mergeCell ref="D110:F110"/>
    <mergeCell ref="D111:F111"/>
    <mergeCell ref="E123:H123"/>
    <mergeCell ref="E125:H125"/>
    <mergeCell ref="E85:H85"/>
    <mergeCell ref="E87:H87"/>
    <mergeCell ref="D107:F107"/>
    <mergeCell ref="D108:F108"/>
    <mergeCell ref="D109:F109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2"/>
  <sheetViews>
    <sheetView showGridLines="0" view="pageBreakPreview" zoomScale="85" zoomScaleNormal="100" zoomScalePageLayoutView="85" workbookViewId="0"/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107</v>
      </c>
      <c r="L4" s="19"/>
      <c r="M4" s="110" t="s">
        <v>8</v>
      </c>
      <c r="AT4" s="16" t="s">
        <v>2</v>
      </c>
    </row>
    <row r="5" spans="2:46" ht="6.95" customHeight="1">
      <c r="B5" s="19"/>
      <c r="L5" s="19"/>
    </row>
    <row r="6" spans="2:46" ht="12" customHeight="1">
      <c r="B6" s="19"/>
      <c r="D6" s="26" t="s">
        <v>13</v>
      </c>
      <c r="L6" s="19"/>
    </row>
    <row r="7" spans="2:46" ht="26.25" customHeight="1">
      <c r="B7" s="19"/>
      <c r="E7" s="260" t="str">
        <f>'Rekapitulácia stavby'!K6</f>
        <v>Rekonštr. dažď. kanal. a spevn. plochy s odvodnením za skladom prev. mater. MH, depo Jurajov dvor.</v>
      </c>
      <c r="F7" s="260"/>
      <c r="G7" s="260"/>
      <c r="H7" s="260"/>
      <c r="L7" s="19"/>
    </row>
    <row r="8" spans="2:46" s="33" customFormat="1" ht="12" customHeight="1">
      <c r="B8" s="34"/>
      <c r="D8" s="26" t="s">
        <v>108</v>
      </c>
      <c r="L8" s="34"/>
    </row>
    <row r="9" spans="2:46" s="33" customFormat="1" ht="16.5" customHeight="1">
      <c r="B9" s="34"/>
      <c r="E9" s="243" t="s">
        <v>397</v>
      </c>
      <c r="F9" s="243"/>
      <c r="G9" s="243"/>
      <c r="H9" s="243"/>
      <c r="L9" s="34"/>
    </row>
    <row r="10" spans="2:46" s="33" customFormat="1">
      <c r="B10" s="34"/>
      <c r="L10" s="34"/>
    </row>
    <row r="11" spans="2:46" s="33" customFormat="1" ht="12" customHeight="1">
      <c r="B11" s="34"/>
      <c r="D11" s="26" t="s">
        <v>15</v>
      </c>
      <c r="F11" s="24"/>
      <c r="I11" s="26" t="s">
        <v>16</v>
      </c>
      <c r="J11" s="24"/>
      <c r="L11" s="34"/>
    </row>
    <row r="12" spans="2:46" s="33" customFormat="1" ht="12" customHeight="1">
      <c r="B12" s="34"/>
      <c r="D12" s="26" t="s">
        <v>17</v>
      </c>
      <c r="F12" s="24" t="s">
        <v>18</v>
      </c>
      <c r="I12" s="26" t="s">
        <v>19</v>
      </c>
      <c r="J12" s="60" t="str">
        <f>'Rekapitulácia stavby'!AN8</f>
        <v>21. 8. 2024</v>
      </c>
      <c r="L12" s="34"/>
    </row>
    <row r="13" spans="2:46" s="33" customFormat="1" ht="10.9" customHeight="1">
      <c r="B13" s="34"/>
      <c r="L13" s="34"/>
    </row>
    <row r="14" spans="2:46" s="33" customFormat="1" ht="12" customHeight="1">
      <c r="B14" s="34"/>
      <c r="D14" s="26" t="s">
        <v>21</v>
      </c>
      <c r="I14" s="26" t="s">
        <v>22</v>
      </c>
      <c r="J14" s="24"/>
      <c r="L14" s="34"/>
    </row>
    <row r="15" spans="2:46" s="33" customFormat="1" ht="18" customHeight="1">
      <c r="B15" s="34"/>
      <c r="E15" s="24" t="s">
        <v>23</v>
      </c>
      <c r="I15" s="26" t="s">
        <v>24</v>
      </c>
      <c r="J15" s="24"/>
      <c r="L15" s="34"/>
    </row>
    <row r="16" spans="2:46" s="33" customFormat="1" ht="6.95" customHeight="1">
      <c r="B16" s="34"/>
      <c r="L16" s="34"/>
    </row>
    <row r="17" spans="2:12" s="33" customFormat="1" ht="12" customHeight="1">
      <c r="B17" s="34"/>
      <c r="D17" s="26" t="s">
        <v>25</v>
      </c>
      <c r="I17" s="26" t="s">
        <v>22</v>
      </c>
      <c r="J17" s="27" t="str">
        <f>'Rekapitulácia stavby'!AN13</f>
        <v>Vyplň údaj</v>
      </c>
      <c r="L17" s="34"/>
    </row>
    <row r="18" spans="2:12" s="33" customFormat="1" ht="18" customHeight="1">
      <c r="B18" s="34"/>
      <c r="E18" s="261" t="str">
        <f>'Rekapitulácia stavby'!E14</f>
        <v>Vyplň údaj</v>
      </c>
      <c r="F18" s="261"/>
      <c r="G18" s="261"/>
      <c r="H18" s="261"/>
      <c r="I18" s="26" t="s">
        <v>24</v>
      </c>
      <c r="J18" s="27" t="str">
        <f>'Rekapitulácia stavby'!AN14</f>
        <v>Vyplň údaj</v>
      </c>
      <c r="L18" s="34"/>
    </row>
    <row r="19" spans="2:12" s="33" customFormat="1" ht="6.95" customHeight="1">
      <c r="B19" s="34"/>
      <c r="L19" s="34"/>
    </row>
    <row r="20" spans="2:12" s="33" customFormat="1" ht="12" customHeight="1">
      <c r="B20" s="34"/>
      <c r="D20" s="26" t="s">
        <v>27</v>
      </c>
      <c r="I20" s="26" t="s">
        <v>22</v>
      </c>
      <c r="J20" s="24"/>
      <c r="L20" s="34"/>
    </row>
    <row r="21" spans="2:12" s="33" customFormat="1" ht="18" customHeight="1">
      <c r="B21" s="34"/>
      <c r="E21" s="24" t="s">
        <v>28</v>
      </c>
      <c r="I21" s="26" t="s">
        <v>24</v>
      </c>
      <c r="J21" s="24"/>
      <c r="L21" s="34"/>
    </row>
    <row r="22" spans="2:12" s="33" customFormat="1" ht="6.95" customHeight="1">
      <c r="B22" s="34"/>
      <c r="L22" s="34"/>
    </row>
    <row r="23" spans="2:12" s="33" customFormat="1" ht="12" customHeight="1">
      <c r="B23" s="34"/>
      <c r="D23" s="26" t="s">
        <v>30</v>
      </c>
      <c r="I23" s="26" t="s">
        <v>22</v>
      </c>
      <c r="J23" s="24" t="str">
        <f>IF('Rekapitulácia stavby'!AN19="","",'Rekapitulácia stavby'!AN19)</f>
        <v/>
      </c>
      <c r="L23" s="34"/>
    </row>
    <row r="24" spans="2:12" s="33" customFormat="1" ht="18" customHeight="1">
      <c r="B24" s="34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34"/>
    </row>
    <row r="25" spans="2:12" s="33" customFormat="1" ht="6.95" customHeight="1">
      <c r="B25" s="34"/>
      <c r="L25" s="34"/>
    </row>
    <row r="26" spans="2:12" s="33" customFormat="1" ht="12" customHeight="1">
      <c r="B26" s="34"/>
      <c r="D26" s="26" t="s">
        <v>32</v>
      </c>
      <c r="L26" s="34"/>
    </row>
    <row r="27" spans="2:12" s="111" customFormat="1" ht="16.5" customHeight="1">
      <c r="B27" s="112"/>
      <c r="E27" s="9"/>
      <c r="F27" s="9"/>
      <c r="G27" s="9"/>
      <c r="H27" s="9"/>
      <c r="L27" s="112"/>
    </row>
    <row r="28" spans="2:12" s="33" customFormat="1" ht="6.95" customHeight="1">
      <c r="B28" s="34"/>
      <c r="L28" s="34"/>
    </row>
    <row r="29" spans="2:12" s="33" customFormat="1" ht="6.95" customHeight="1">
      <c r="B29" s="34"/>
      <c r="D29" s="61"/>
      <c r="E29" s="61"/>
      <c r="F29" s="61"/>
      <c r="G29" s="61"/>
      <c r="H29" s="61"/>
      <c r="I29" s="61"/>
      <c r="J29" s="61"/>
      <c r="K29" s="61"/>
      <c r="L29" s="34"/>
    </row>
    <row r="30" spans="2:12" s="33" customFormat="1" ht="14.45" customHeight="1">
      <c r="B30" s="34"/>
      <c r="D30" s="24" t="s">
        <v>110</v>
      </c>
      <c r="J30" s="32">
        <f>J96</f>
        <v>0</v>
      </c>
      <c r="L30" s="34"/>
    </row>
    <row r="31" spans="2:12" s="33" customFormat="1" ht="14.45" customHeight="1">
      <c r="B31" s="34"/>
      <c r="D31" s="31" t="s">
        <v>94</v>
      </c>
      <c r="J31" s="32">
        <f>J107</f>
        <v>0</v>
      </c>
      <c r="L31" s="34"/>
    </row>
    <row r="32" spans="2:12" s="33" customFormat="1" ht="25.5" customHeight="1">
      <c r="B32" s="34"/>
      <c r="D32" s="113" t="s">
        <v>35</v>
      </c>
      <c r="J32" s="74">
        <f>ROUND(J30 + J31, 2)</f>
        <v>0</v>
      </c>
      <c r="L32" s="34"/>
    </row>
    <row r="33" spans="2:12" s="33" customFormat="1" ht="6.95" customHeight="1">
      <c r="B33" s="34"/>
      <c r="D33" s="61"/>
      <c r="E33" s="61"/>
      <c r="F33" s="61"/>
      <c r="G33" s="61"/>
      <c r="H33" s="61"/>
      <c r="I33" s="61"/>
      <c r="J33" s="61"/>
      <c r="K33" s="61"/>
      <c r="L33" s="34"/>
    </row>
    <row r="34" spans="2:12" s="33" customFormat="1" ht="14.45" customHeight="1">
      <c r="B34" s="34"/>
      <c r="F34" s="37" t="s">
        <v>37</v>
      </c>
      <c r="I34" s="37" t="s">
        <v>36</v>
      </c>
      <c r="J34" s="37" t="s">
        <v>38</v>
      </c>
      <c r="L34" s="34"/>
    </row>
    <row r="35" spans="2:12" s="33" customFormat="1" ht="14.45" customHeight="1">
      <c r="B35" s="34"/>
      <c r="D35" s="114" t="s">
        <v>39</v>
      </c>
      <c r="E35" s="40" t="s">
        <v>40</v>
      </c>
      <c r="F35" s="115">
        <f>ROUND((SUM(BE107:BE114) + SUM(BE134:BE231)),  2)</f>
        <v>0</v>
      </c>
      <c r="G35" s="116"/>
      <c r="H35" s="116"/>
      <c r="I35" s="117">
        <v>0.2</v>
      </c>
      <c r="J35" s="115">
        <f>ROUND(((SUM(BE107:BE114) + SUM(BE134:BE231))*I35),  2)</f>
        <v>0</v>
      </c>
      <c r="L35" s="34"/>
    </row>
    <row r="36" spans="2:12" s="33" customFormat="1" ht="14.45" customHeight="1">
      <c r="B36" s="34"/>
      <c r="E36" s="40" t="s">
        <v>41</v>
      </c>
      <c r="F36" s="115">
        <f>ROUND((SUM(BF107:BF114) + SUM(BF134:BF231)),  2)</f>
        <v>0</v>
      </c>
      <c r="G36" s="116"/>
      <c r="H36" s="116"/>
      <c r="I36" s="117">
        <v>0.2</v>
      </c>
      <c r="J36" s="115">
        <f>ROUND(((SUM(BF107:BF114) + SUM(BF134:BF231))*I36),  2)</f>
        <v>0</v>
      </c>
      <c r="L36" s="34"/>
    </row>
    <row r="37" spans="2:12" s="33" customFormat="1" ht="14.45" hidden="1" customHeight="1">
      <c r="B37" s="34"/>
      <c r="E37" s="26" t="s">
        <v>42</v>
      </c>
      <c r="F37" s="118">
        <f>ROUND((SUM(BG107:BG114) + SUM(BG134:BG231)),  2)</f>
        <v>0</v>
      </c>
      <c r="I37" s="119">
        <v>0.2</v>
      </c>
      <c r="J37" s="118">
        <f>0</f>
        <v>0</v>
      </c>
      <c r="L37" s="34"/>
    </row>
    <row r="38" spans="2:12" s="33" customFormat="1" ht="14.45" hidden="1" customHeight="1">
      <c r="B38" s="34"/>
      <c r="E38" s="26" t="s">
        <v>43</v>
      </c>
      <c r="F38" s="118">
        <f>ROUND((SUM(BH107:BH114) + SUM(BH134:BH231)),  2)</f>
        <v>0</v>
      </c>
      <c r="I38" s="119">
        <v>0.2</v>
      </c>
      <c r="J38" s="118">
        <f>0</f>
        <v>0</v>
      </c>
      <c r="L38" s="34"/>
    </row>
    <row r="39" spans="2:12" s="33" customFormat="1" ht="14.45" hidden="1" customHeight="1">
      <c r="B39" s="34"/>
      <c r="E39" s="40" t="s">
        <v>44</v>
      </c>
      <c r="F39" s="115">
        <f>ROUND((SUM(BI107:BI114) + SUM(BI134:BI231)),  2)</f>
        <v>0</v>
      </c>
      <c r="G39" s="116"/>
      <c r="H39" s="116"/>
      <c r="I39" s="117">
        <v>0</v>
      </c>
      <c r="J39" s="115">
        <f>0</f>
        <v>0</v>
      </c>
      <c r="L39" s="34"/>
    </row>
    <row r="40" spans="2:12" s="33" customFormat="1" ht="6.95" customHeight="1">
      <c r="B40" s="34"/>
      <c r="L40" s="34"/>
    </row>
    <row r="41" spans="2:12" s="33" customFormat="1" ht="25.5" customHeight="1">
      <c r="B41" s="34"/>
      <c r="C41" s="107"/>
      <c r="D41" s="120" t="s">
        <v>45</v>
      </c>
      <c r="E41" s="64"/>
      <c r="F41" s="64"/>
      <c r="G41" s="121" t="s">
        <v>46</v>
      </c>
      <c r="H41" s="122" t="s">
        <v>47</v>
      </c>
      <c r="I41" s="64"/>
      <c r="J41" s="123">
        <f>SUM(J32:J39)</f>
        <v>0</v>
      </c>
      <c r="K41" s="124"/>
      <c r="L41" s="34"/>
    </row>
    <row r="42" spans="2:12" s="33" customFormat="1" ht="14.45" customHeight="1">
      <c r="B42" s="34"/>
      <c r="L42" s="34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33" customFormat="1" ht="14.45" customHeight="1">
      <c r="B50" s="34"/>
      <c r="D50" s="47" t="s">
        <v>48</v>
      </c>
      <c r="E50" s="48"/>
      <c r="F50" s="48"/>
      <c r="G50" s="47" t="s">
        <v>49</v>
      </c>
      <c r="H50" s="48"/>
      <c r="I50" s="48"/>
      <c r="J50" s="48"/>
      <c r="K50" s="48"/>
      <c r="L50" s="34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33" customFormat="1" ht="12.75">
      <c r="B61" s="34"/>
      <c r="D61" s="49" t="s">
        <v>50</v>
      </c>
      <c r="E61" s="36"/>
      <c r="F61" s="125" t="s">
        <v>51</v>
      </c>
      <c r="G61" s="49" t="s">
        <v>50</v>
      </c>
      <c r="H61" s="36"/>
      <c r="I61" s="36"/>
      <c r="J61" s="126" t="s">
        <v>51</v>
      </c>
      <c r="K61" s="36"/>
      <c r="L61" s="34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33" customFormat="1" ht="12.75">
      <c r="B65" s="34"/>
      <c r="D65" s="47" t="s">
        <v>52</v>
      </c>
      <c r="E65" s="48"/>
      <c r="F65" s="48"/>
      <c r="G65" s="47" t="s">
        <v>53</v>
      </c>
      <c r="H65" s="48"/>
      <c r="I65" s="48"/>
      <c r="J65" s="48"/>
      <c r="K65" s="48"/>
      <c r="L65" s="34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33" customFormat="1" ht="12.75">
      <c r="B76" s="34"/>
      <c r="D76" s="49" t="s">
        <v>50</v>
      </c>
      <c r="E76" s="36"/>
      <c r="F76" s="125" t="s">
        <v>51</v>
      </c>
      <c r="G76" s="49" t="s">
        <v>50</v>
      </c>
      <c r="H76" s="36"/>
      <c r="I76" s="36"/>
      <c r="J76" s="126" t="s">
        <v>51</v>
      </c>
      <c r="K76" s="36"/>
      <c r="L76" s="34"/>
    </row>
    <row r="77" spans="2:12" s="33" customFormat="1" ht="14.45" customHeight="1"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34"/>
    </row>
    <row r="81" spans="2:47" s="33" customFormat="1" ht="6.95" customHeight="1"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34"/>
    </row>
    <row r="82" spans="2:47" s="33" customFormat="1" ht="24.95" customHeight="1">
      <c r="B82" s="34"/>
      <c r="C82" s="20" t="s">
        <v>111</v>
      </c>
      <c r="L82" s="34"/>
    </row>
    <row r="83" spans="2:47" s="33" customFormat="1" ht="6.95" customHeight="1">
      <c r="B83" s="34"/>
      <c r="L83" s="34"/>
    </row>
    <row r="84" spans="2:47" s="33" customFormat="1" ht="12" customHeight="1">
      <c r="B84" s="34"/>
      <c r="C84" s="26" t="s">
        <v>13</v>
      </c>
      <c r="L84" s="34"/>
    </row>
    <row r="85" spans="2:47" s="33" customFormat="1" ht="26.25" customHeight="1">
      <c r="B85" s="34"/>
      <c r="E85" s="260" t="str">
        <f>E7</f>
        <v>Rekonštr. dažď. kanal. a spevn. plochy s odvodnením za skladom prev. mater. MH, depo Jurajov dvor.</v>
      </c>
      <c r="F85" s="260"/>
      <c r="G85" s="260"/>
      <c r="H85" s="260"/>
      <c r="L85" s="34"/>
    </row>
    <row r="86" spans="2:47" s="33" customFormat="1" ht="12" customHeight="1">
      <c r="B86" s="34"/>
      <c r="C86" s="26" t="s">
        <v>108</v>
      </c>
      <c r="L86" s="34"/>
    </row>
    <row r="87" spans="2:47" s="33" customFormat="1" ht="16.5" customHeight="1">
      <c r="B87" s="34"/>
      <c r="E87" s="243" t="str">
        <f>E9</f>
        <v>03 - Rekonštrukcia dažďovej kanalizácie</v>
      </c>
      <c r="F87" s="243"/>
      <c r="G87" s="243"/>
      <c r="H87" s="243"/>
      <c r="L87" s="34"/>
    </row>
    <row r="88" spans="2:47" s="33" customFormat="1" ht="6.95" customHeight="1">
      <c r="B88" s="34"/>
      <c r="L88" s="34"/>
    </row>
    <row r="89" spans="2:47" s="33" customFormat="1" ht="12" customHeight="1">
      <c r="B89" s="34"/>
      <c r="C89" s="26" t="s">
        <v>17</v>
      </c>
      <c r="F89" s="24" t="str">
        <f>F12</f>
        <v>Bratislava</v>
      </c>
      <c r="I89" s="26" t="s">
        <v>19</v>
      </c>
      <c r="J89" s="60" t="str">
        <f>IF(J12="","",J12)</f>
        <v>21. 8. 2024</v>
      </c>
      <c r="L89" s="34"/>
    </row>
    <row r="90" spans="2:47" s="33" customFormat="1" ht="6.95" customHeight="1">
      <c r="B90" s="34"/>
      <c r="L90" s="34"/>
    </row>
    <row r="91" spans="2:47" s="33" customFormat="1" ht="15.2" customHeight="1">
      <c r="B91" s="34"/>
      <c r="C91" s="26" t="s">
        <v>21</v>
      </c>
      <c r="F91" s="24" t="str">
        <f>E15</f>
        <v>Dopravný podnik Bratislava, a. s.,</v>
      </c>
      <c r="I91" s="26" t="s">
        <v>27</v>
      </c>
      <c r="J91" s="29" t="str">
        <f>E21</f>
        <v>CITYPROJEKT, s.r.o.,</v>
      </c>
      <c r="L91" s="34"/>
    </row>
    <row r="92" spans="2:47" s="33" customFormat="1" ht="15.2" customHeight="1">
      <c r="B92" s="34"/>
      <c r="C92" s="26" t="s">
        <v>25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4"/>
    </row>
    <row r="93" spans="2:47" s="33" customFormat="1" ht="10.35" customHeight="1">
      <c r="B93" s="34"/>
      <c r="L93" s="34"/>
    </row>
    <row r="94" spans="2:47" s="33" customFormat="1" ht="29.25" customHeight="1">
      <c r="B94" s="34"/>
      <c r="C94" s="127" t="s">
        <v>112</v>
      </c>
      <c r="D94" s="107"/>
      <c r="E94" s="107"/>
      <c r="F94" s="107"/>
      <c r="G94" s="107"/>
      <c r="H94" s="107"/>
      <c r="I94" s="107"/>
      <c r="J94" s="128" t="s">
        <v>113</v>
      </c>
      <c r="K94" s="107"/>
      <c r="L94" s="34"/>
    </row>
    <row r="95" spans="2:47" s="33" customFormat="1" ht="10.35" customHeight="1">
      <c r="B95" s="34"/>
      <c r="L95" s="34"/>
    </row>
    <row r="96" spans="2:47" s="33" customFormat="1" ht="22.9" customHeight="1">
      <c r="B96" s="34"/>
      <c r="C96" s="129" t="s">
        <v>114</v>
      </c>
      <c r="J96" s="74">
        <f>J134</f>
        <v>0</v>
      </c>
      <c r="L96" s="34"/>
      <c r="AU96" s="16" t="s">
        <v>115</v>
      </c>
    </row>
    <row r="97" spans="2:65" s="130" customFormat="1" ht="24.95" customHeight="1">
      <c r="B97" s="131"/>
      <c r="D97" s="132" t="s">
        <v>242</v>
      </c>
      <c r="E97" s="133"/>
      <c r="F97" s="133"/>
      <c r="G97" s="133"/>
      <c r="H97" s="133"/>
      <c r="I97" s="133"/>
      <c r="J97" s="134">
        <f>J135</f>
        <v>0</v>
      </c>
      <c r="L97" s="131"/>
    </row>
    <row r="98" spans="2:65" s="135" customFormat="1" ht="19.899999999999999" customHeight="1">
      <c r="B98" s="136"/>
      <c r="D98" s="137" t="s">
        <v>243</v>
      </c>
      <c r="E98" s="138"/>
      <c r="F98" s="138"/>
      <c r="G98" s="138"/>
      <c r="H98" s="138"/>
      <c r="I98" s="138"/>
      <c r="J98" s="139">
        <f>J136</f>
        <v>0</v>
      </c>
      <c r="L98" s="136"/>
    </row>
    <row r="99" spans="2:65" s="135" customFormat="1" ht="19.899999999999999" customHeight="1">
      <c r="B99" s="136"/>
      <c r="D99" s="137" t="s">
        <v>398</v>
      </c>
      <c r="E99" s="138"/>
      <c r="F99" s="138"/>
      <c r="G99" s="138"/>
      <c r="H99" s="138"/>
      <c r="I99" s="138"/>
      <c r="J99" s="139">
        <f>J174</f>
        <v>0</v>
      </c>
      <c r="L99" s="136"/>
    </row>
    <row r="100" spans="2:65" s="135" customFormat="1" ht="19.899999999999999" customHeight="1">
      <c r="B100" s="136"/>
      <c r="D100" s="137" t="s">
        <v>245</v>
      </c>
      <c r="E100" s="138"/>
      <c r="F100" s="138"/>
      <c r="G100" s="138"/>
      <c r="H100" s="138"/>
      <c r="I100" s="138"/>
      <c r="J100" s="139">
        <f>J183</f>
        <v>0</v>
      </c>
      <c r="L100" s="136"/>
    </row>
    <row r="101" spans="2:65" s="135" customFormat="1" ht="19.899999999999999" customHeight="1">
      <c r="B101" s="136"/>
      <c r="D101" s="137" t="s">
        <v>246</v>
      </c>
      <c r="E101" s="138"/>
      <c r="F101" s="138"/>
      <c r="G101" s="138"/>
      <c r="H101" s="138"/>
      <c r="I101" s="138"/>
      <c r="J101" s="139">
        <f>J220</f>
        <v>0</v>
      </c>
      <c r="L101" s="136"/>
    </row>
    <row r="102" spans="2:65" s="135" customFormat="1" ht="19.899999999999999" customHeight="1">
      <c r="B102" s="136"/>
      <c r="D102" s="137" t="s">
        <v>247</v>
      </c>
      <c r="E102" s="138"/>
      <c r="F102" s="138"/>
      <c r="G102" s="138"/>
      <c r="H102" s="138"/>
      <c r="I102" s="138"/>
      <c r="J102" s="139">
        <f>J226</f>
        <v>0</v>
      </c>
      <c r="L102" s="136"/>
    </row>
    <row r="103" spans="2:65" s="130" customFormat="1" ht="24.95" customHeight="1">
      <c r="B103" s="131"/>
      <c r="D103" s="132" t="s">
        <v>399</v>
      </c>
      <c r="E103" s="133"/>
      <c r="F103" s="133"/>
      <c r="G103" s="133"/>
      <c r="H103" s="133"/>
      <c r="I103" s="133"/>
      <c r="J103" s="134">
        <f>J228</f>
        <v>0</v>
      </c>
      <c r="L103" s="131"/>
    </row>
    <row r="104" spans="2:65" s="135" customFormat="1" ht="19.899999999999999" customHeight="1">
      <c r="B104" s="136"/>
      <c r="D104" s="137" t="s">
        <v>400</v>
      </c>
      <c r="E104" s="138"/>
      <c r="F104" s="138"/>
      <c r="G104" s="138"/>
      <c r="H104" s="138"/>
      <c r="I104" s="138"/>
      <c r="J104" s="139">
        <f>J229</f>
        <v>0</v>
      </c>
      <c r="L104" s="136"/>
    </row>
    <row r="105" spans="2:65" s="33" customFormat="1" ht="21.95" customHeight="1">
      <c r="B105" s="34"/>
      <c r="L105" s="34"/>
    </row>
    <row r="106" spans="2:65" s="33" customFormat="1" ht="6.95" customHeight="1">
      <c r="B106" s="34"/>
      <c r="L106" s="34"/>
    </row>
    <row r="107" spans="2:65" s="33" customFormat="1" ht="29.25" customHeight="1">
      <c r="B107" s="34"/>
      <c r="C107" s="129" t="s">
        <v>123</v>
      </c>
      <c r="J107" s="140">
        <f>ROUND(J108 + J109 + J110 + J111 + J112 + J113,2)</f>
        <v>0</v>
      </c>
      <c r="L107" s="34"/>
      <c r="N107" s="141" t="s">
        <v>39</v>
      </c>
    </row>
    <row r="108" spans="2:65" s="33" customFormat="1" ht="18" customHeight="1">
      <c r="B108" s="142"/>
      <c r="C108" s="143"/>
      <c r="D108" s="258" t="s">
        <v>124</v>
      </c>
      <c r="E108" s="258"/>
      <c r="F108" s="258"/>
      <c r="G108" s="143"/>
      <c r="H108" s="143"/>
      <c r="I108" s="143"/>
      <c r="J108" s="98">
        <v>0</v>
      </c>
      <c r="K108" s="143"/>
      <c r="L108" s="142"/>
      <c r="M108" s="143"/>
      <c r="N108" s="144" t="s">
        <v>41</v>
      </c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5" t="s">
        <v>125</v>
      </c>
      <c r="AZ108" s="143"/>
      <c r="BA108" s="143"/>
      <c r="BB108" s="143"/>
      <c r="BC108" s="143"/>
      <c r="BD108" s="143"/>
      <c r="BE108" s="146">
        <f t="shared" ref="BE108:BE113" si="0">IF(N108="základná",J108,0)</f>
        <v>0</v>
      </c>
      <c r="BF108" s="146">
        <f t="shared" ref="BF108:BF113" si="1">IF(N108="znížená",J108,0)</f>
        <v>0</v>
      </c>
      <c r="BG108" s="146">
        <f t="shared" ref="BG108:BG113" si="2">IF(N108="zákl. prenesená",J108,0)</f>
        <v>0</v>
      </c>
      <c r="BH108" s="146">
        <f t="shared" ref="BH108:BH113" si="3">IF(N108="zníž. prenesená",J108,0)</f>
        <v>0</v>
      </c>
      <c r="BI108" s="146">
        <f t="shared" ref="BI108:BI113" si="4">IF(N108="nulová",J108,0)</f>
        <v>0</v>
      </c>
      <c r="BJ108" s="145" t="s">
        <v>103</v>
      </c>
      <c r="BK108" s="143"/>
      <c r="BL108" s="143"/>
      <c r="BM108" s="143"/>
    </row>
    <row r="109" spans="2:65" s="33" customFormat="1" ht="18" customHeight="1">
      <c r="B109" s="142"/>
      <c r="C109" s="143"/>
      <c r="D109" s="258" t="s">
        <v>126</v>
      </c>
      <c r="E109" s="258"/>
      <c r="F109" s="258"/>
      <c r="G109" s="143"/>
      <c r="H109" s="143"/>
      <c r="I109" s="143"/>
      <c r="J109" s="98">
        <v>0</v>
      </c>
      <c r="K109" s="143"/>
      <c r="L109" s="142"/>
      <c r="M109" s="143"/>
      <c r="N109" s="144" t="s">
        <v>41</v>
      </c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5" t="s">
        <v>125</v>
      </c>
      <c r="AZ109" s="143"/>
      <c r="BA109" s="143"/>
      <c r="BB109" s="143"/>
      <c r="BC109" s="143"/>
      <c r="BD109" s="143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103</v>
      </c>
      <c r="BK109" s="143"/>
      <c r="BL109" s="143"/>
      <c r="BM109" s="143"/>
    </row>
    <row r="110" spans="2:65" s="33" customFormat="1" ht="18" customHeight="1">
      <c r="B110" s="142"/>
      <c r="C110" s="143"/>
      <c r="D110" s="258" t="s">
        <v>127</v>
      </c>
      <c r="E110" s="258"/>
      <c r="F110" s="258"/>
      <c r="G110" s="143"/>
      <c r="H110" s="143"/>
      <c r="I110" s="143"/>
      <c r="J110" s="98">
        <v>0</v>
      </c>
      <c r="K110" s="143"/>
      <c r="L110" s="142"/>
      <c r="M110" s="143"/>
      <c r="N110" s="144" t="s">
        <v>41</v>
      </c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5" t="s">
        <v>125</v>
      </c>
      <c r="AZ110" s="143"/>
      <c r="BA110" s="143"/>
      <c r="BB110" s="143"/>
      <c r="BC110" s="143"/>
      <c r="BD110" s="143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103</v>
      </c>
      <c r="BK110" s="143"/>
      <c r="BL110" s="143"/>
      <c r="BM110" s="143"/>
    </row>
    <row r="111" spans="2:65" s="33" customFormat="1" ht="18" customHeight="1">
      <c r="B111" s="142"/>
      <c r="C111" s="143"/>
      <c r="D111" s="258" t="s">
        <v>128</v>
      </c>
      <c r="E111" s="258"/>
      <c r="F111" s="258"/>
      <c r="G111" s="143"/>
      <c r="H111" s="143"/>
      <c r="I111" s="143"/>
      <c r="J111" s="98">
        <v>0</v>
      </c>
      <c r="K111" s="143"/>
      <c r="L111" s="142"/>
      <c r="M111" s="143"/>
      <c r="N111" s="144" t="s">
        <v>41</v>
      </c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5" t="s">
        <v>125</v>
      </c>
      <c r="AZ111" s="143"/>
      <c r="BA111" s="143"/>
      <c r="BB111" s="143"/>
      <c r="BC111" s="143"/>
      <c r="BD111" s="143"/>
      <c r="BE111" s="146">
        <f t="shared" si="0"/>
        <v>0</v>
      </c>
      <c r="BF111" s="146">
        <f t="shared" si="1"/>
        <v>0</v>
      </c>
      <c r="BG111" s="146">
        <f t="shared" si="2"/>
        <v>0</v>
      </c>
      <c r="BH111" s="146">
        <f t="shared" si="3"/>
        <v>0</v>
      </c>
      <c r="BI111" s="146">
        <f t="shared" si="4"/>
        <v>0</v>
      </c>
      <c r="BJ111" s="145" t="s">
        <v>103</v>
      </c>
      <c r="BK111" s="143"/>
      <c r="BL111" s="143"/>
      <c r="BM111" s="143"/>
    </row>
    <row r="112" spans="2:65" s="33" customFormat="1" ht="18" customHeight="1">
      <c r="B112" s="142"/>
      <c r="C112" s="143"/>
      <c r="D112" s="258" t="s">
        <v>129</v>
      </c>
      <c r="E112" s="258"/>
      <c r="F112" s="258"/>
      <c r="G112" s="143"/>
      <c r="H112" s="143"/>
      <c r="I112" s="143"/>
      <c r="J112" s="98">
        <v>0</v>
      </c>
      <c r="K112" s="143"/>
      <c r="L112" s="142"/>
      <c r="M112" s="143"/>
      <c r="N112" s="144" t="s">
        <v>41</v>
      </c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5" t="s">
        <v>125</v>
      </c>
      <c r="AZ112" s="143"/>
      <c r="BA112" s="143"/>
      <c r="BB112" s="143"/>
      <c r="BC112" s="143"/>
      <c r="BD112" s="143"/>
      <c r="BE112" s="146">
        <f t="shared" si="0"/>
        <v>0</v>
      </c>
      <c r="BF112" s="146">
        <f t="shared" si="1"/>
        <v>0</v>
      </c>
      <c r="BG112" s="146">
        <f t="shared" si="2"/>
        <v>0</v>
      </c>
      <c r="BH112" s="146">
        <f t="shared" si="3"/>
        <v>0</v>
      </c>
      <c r="BI112" s="146">
        <f t="shared" si="4"/>
        <v>0</v>
      </c>
      <c r="BJ112" s="145" t="s">
        <v>103</v>
      </c>
      <c r="BK112" s="143"/>
      <c r="BL112" s="143"/>
      <c r="BM112" s="143"/>
    </row>
    <row r="113" spans="2:65" s="33" customFormat="1" ht="18" customHeight="1">
      <c r="B113" s="142"/>
      <c r="C113" s="143"/>
      <c r="D113" s="147" t="s">
        <v>130</v>
      </c>
      <c r="E113" s="143"/>
      <c r="F113" s="143"/>
      <c r="G113" s="143"/>
      <c r="H113" s="143"/>
      <c r="I113" s="143"/>
      <c r="J113" s="98">
        <f>ROUND(J30*T113,2)</f>
        <v>0</v>
      </c>
      <c r="K113" s="143"/>
      <c r="L113" s="142"/>
      <c r="M113" s="143"/>
      <c r="N113" s="144" t="s">
        <v>41</v>
      </c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5" t="s">
        <v>131</v>
      </c>
      <c r="AZ113" s="143"/>
      <c r="BA113" s="143"/>
      <c r="BB113" s="143"/>
      <c r="BC113" s="143"/>
      <c r="BD113" s="143"/>
      <c r="BE113" s="146">
        <f t="shared" si="0"/>
        <v>0</v>
      </c>
      <c r="BF113" s="146">
        <f t="shared" si="1"/>
        <v>0</v>
      </c>
      <c r="BG113" s="146">
        <f t="shared" si="2"/>
        <v>0</v>
      </c>
      <c r="BH113" s="146">
        <f t="shared" si="3"/>
        <v>0</v>
      </c>
      <c r="BI113" s="146">
        <f t="shared" si="4"/>
        <v>0</v>
      </c>
      <c r="BJ113" s="145" t="s">
        <v>103</v>
      </c>
      <c r="BK113" s="143"/>
      <c r="BL113" s="143"/>
      <c r="BM113" s="143"/>
    </row>
    <row r="114" spans="2:65" s="33" customFormat="1">
      <c r="B114" s="34"/>
      <c r="L114" s="34"/>
    </row>
    <row r="115" spans="2:65" s="33" customFormat="1" ht="29.25" customHeight="1">
      <c r="B115" s="34"/>
      <c r="C115" s="106" t="s">
        <v>99</v>
      </c>
      <c r="D115" s="107"/>
      <c r="E115" s="107"/>
      <c r="F115" s="107"/>
      <c r="G115" s="107"/>
      <c r="H115" s="107"/>
      <c r="I115" s="107"/>
      <c r="J115" s="108">
        <f>ROUND(J96+J107,2)</f>
        <v>0</v>
      </c>
      <c r="K115" s="107"/>
      <c r="L115" s="34"/>
    </row>
    <row r="116" spans="2:65" s="33" customFormat="1" ht="6.95" customHeight="1"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34"/>
    </row>
    <row r="120" spans="2:65" s="33" customFormat="1" ht="6.95" customHeight="1"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34"/>
    </row>
    <row r="121" spans="2:65" s="33" customFormat="1" ht="24.95" customHeight="1">
      <c r="B121" s="34"/>
      <c r="C121" s="20" t="s">
        <v>132</v>
      </c>
      <c r="L121" s="34"/>
    </row>
    <row r="122" spans="2:65" s="33" customFormat="1" ht="6.95" customHeight="1">
      <c r="B122" s="34"/>
      <c r="L122" s="34"/>
    </row>
    <row r="123" spans="2:65" s="33" customFormat="1" ht="12" customHeight="1">
      <c r="B123" s="34"/>
      <c r="C123" s="26" t="s">
        <v>13</v>
      </c>
      <c r="L123" s="34"/>
    </row>
    <row r="124" spans="2:65" s="33" customFormat="1" ht="26.25" customHeight="1">
      <c r="B124" s="34"/>
      <c r="E124" s="260" t="str">
        <f>E7</f>
        <v>Rekonštr. dažď. kanal. a spevn. plochy s odvodnením za skladom prev. mater. MH, depo Jurajov dvor.</v>
      </c>
      <c r="F124" s="260"/>
      <c r="G124" s="260"/>
      <c r="H124" s="260"/>
      <c r="L124" s="34"/>
    </row>
    <row r="125" spans="2:65" s="33" customFormat="1" ht="12" customHeight="1">
      <c r="B125" s="34"/>
      <c r="C125" s="26" t="s">
        <v>108</v>
      </c>
      <c r="L125" s="34"/>
    </row>
    <row r="126" spans="2:65" s="33" customFormat="1" ht="16.5" customHeight="1">
      <c r="B126" s="34"/>
      <c r="E126" s="243" t="str">
        <f>E9</f>
        <v>03 - Rekonštrukcia dažďovej kanalizácie</v>
      </c>
      <c r="F126" s="243"/>
      <c r="G126" s="243"/>
      <c r="H126" s="243"/>
      <c r="L126" s="34"/>
    </row>
    <row r="127" spans="2:65" s="33" customFormat="1" ht="6.95" customHeight="1">
      <c r="B127" s="34"/>
      <c r="L127" s="34"/>
    </row>
    <row r="128" spans="2:65" s="33" customFormat="1" ht="12" customHeight="1">
      <c r="B128" s="34"/>
      <c r="C128" s="26" t="s">
        <v>17</v>
      </c>
      <c r="F128" s="24" t="str">
        <f>F12</f>
        <v>Bratislava</v>
      </c>
      <c r="I128" s="26" t="s">
        <v>19</v>
      </c>
      <c r="J128" s="60" t="str">
        <f>IF(J12="","",J12)</f>
        <v>21. 8. 2024</v>
      </c>
      <c r="L128" s="34"/>
    </row>
    <row r="129" spans="2:65" s="33" customFormat="1" ht="6.95" customHeight="1">
      <c r="B129" s="34"/>
      <c r="L129" s="34"/>
    </row>
    <row r="130" spans="2:65" s="33" customFormat="1" ht="15.2" customHeight="1">
      <c r="B130" s="34"/>
      <c r="C130" s="26" t="s">
        <v>21</v>
      </c>
      <c r="F130" s="24" t="str">
        <f>E15</f>
        <v>Dopravný podnik Bratislava, a. s.,</v>
      </c>
      <c r="I130" s="26" t="s">
        <v>27</v>
      </c>
      <c r="J130" s="29" t="str">
        <f>E21</f>
        <v>CITYPROJEKT, s.r.o.,</v>
      </c>
      <c r="L130" s="34"/>
    </row>
    <row r="131" spans="2:65" s="33" customFormat="1" ht="15.2" customHeight="1">
      <c r="B131" s="34"/>
      <c r="C131" s="26" t="s">
        <v>25</v>
      </c>
      <c r="F131" s="24" t="str">
        <f>IF(E18="","",E18)</f>
        <v>Vyplň údaj</v>
      </c>
      <c r="I131" s="26" t="s">
        <v>30</v>
      </c>
      <c r="J131" s="29" t="str">
        <f>E24</f>
        <v xml:space="preserve"> </v>
      </c>
      <c r="L131" s="34"/>
    </row>
    <row r="132" spans="2:65" s="33" customFormat="1" ht="10.35" customHeight="1">
      <c r="B132" s="34"/>
      <c r="L132" s="34"/>
    </row>
    <row r="133" spans="2:65" s="148" customFormat="1" ht="29.25" customHeight="1">
      <c r="B133" s="149"/>
      <c r="C133" s="150" t="s">
        <v>133</v>
      </c>
      <c r="D133" s="151" t="s">
        <v>60</v>
      </c>
      <c r="E133" s="151" t="s">
        <v>56</v>
      </c>
      <c r="F133" s="151" t="s">
        <v>57</v>
      </c>
      <c r="G133" s="151" t="s">
        <v>134</v>
      </c>
      <c r="H133" s="151" t="s">
        <v>135</v>
      </c>
      <c r="I133" s="151" t="s">
        <v>136</v>
      </c>
      <c r="J133" s="152" t="s">
        <v>113</v>
      </c>
      <c r="K133" s="153" t="s">
        <v>137</v>
      </c>
      <c r="L133" s="149"/>
      <c r="M133" s="66"/>
      <c r="N133" s="67" t="s">
        <v>39</v>
      </c>
      <c r="O133" s="67" t="s">
        <v>138</v>
      </c>
      <c r="P133" s="67" t="s">
        <v>139</v>
      </c>
      <c r="Q133" s="67" t="s">
        <v>140</v>
      </c>
      <c r="R133" s="67" t="s">
        <v>141</v>
      </c>
      <c r="S133" s="67" t="s">
        <v>142</v>
      </c>
      <c r="T133" s="68" t="s">
        <v>143</v>
      </c>
    </row>
    <row r="134" spans="2:65" s="33" customFormat="1" ht="22.9" customHeight="1">
      <c r="B134" s="34"/>
      <c r="C134" s="72" t="s">
        <v>110</v>
      </c>
      <c r="J134" s="154">
        <f>BK134</f>
        <v>0</v>
      </c>
      <c r="L134" s="34"/>
      <c r="M134" s="69"/>
      <c r="N134" s="61"/>
      <c r="O134" s="61"/>
      <c r="P134" s="155">
        <f>P135+P228</f>
        <v>0</v>
      </c>
      <c r="Q134" s="61"/>
      <c r="R134" s="155">
        <f>R135+R228</f>
        <v>132.75802637999999</v>
      </c>
      <c r="S134" s="61"/>
      <c r="T134" s="156">
        <f>T135+T228</f>
        <v>0</v>
      </c>
      <c r="AT134" s="16" t="s">
        <v>74</v>
      </c>
      <c r="AU134" s="16" t="s">
        <v>115</v>
      </c>
      <c r="BK134" s="157">
        <f>BK135+BK228</f>
        <v>0</v>
      </c>
    </row>
    <row r="135" spans="2:65" s="158" customFormat="1" ht="25.9" customHeight="1">
      <c r="B135" s="159"/>
      <c r="D135" s="160" t="s">
        <v>74</v>
      </c>
      <c r="E135" s="161" t="s">
        <v>144</v>
      </c>
      <c r="F135" s="161" t="s">
        <v>249</v>
      </c>
      <c r="I135" s="162"/>
      <c r="J135" s="163">
        <f>BK135</f>
        <v>0</v>
      </c>
      <c r="L135" s="159"/>
      <c r="M135" s="164"/>
      <c r="P135" s="165">
        <f>P136+P174+P183+P220+P226</f>
        <v>0</v>
      </c>
      <c r="R135" s="165">
        <f>R136+R174+R183+R220+R226</f>
        <v>132.73162637999999</v>
      </c>
      <c r="T135" s="166">
        <f>T136+T174+T183+T220+T226</f>
        <v>0</v>
      </c>
      <c r="AR135" s="160" t="s">
        <v>83</v>
      </c>
      <c r="AT135" s="167" t="s">
        <v>74</v>
      </c>
      <c r="AU135" s="167" t="s">
        <v>75</v>
      </c>
      <c r="AY135" s="160" t="s">
        <v>146</v>
      </c>
      <c r="BK135" s="168">
        <f>BK136+BK174+BK183+BK220+BK226</f>
        <v>0</v>
      </c>
    </row>
    <row r="136" spans="2:65" s="158" customFormat="1" ht="22.9" customHeight="1">
      <c r="B136" s="159"/>
      <c r="D136" s="160" t="s">
        <v>74</v>
      </c>
      <c r="E136" s="169" t="s">
        <v>83</v>
      </c>
      <c r="F136" s="169" t="s">
        <v>250</v>
      </c>
      <c r="I136" s="162"/>
      <c r="J136" s="170">
        <f>BK136</f>
        <v>0</v>
      </c>
      <c r="L136" s="159"/>
      <c r="M136" s="164"/>
      <c r="P136" s="165">
        <f>SUM(P137:P173)</f>
        <v>0</v>
      </c>
      <c r="R136" s="165">
        <f>SUM(R137:R173)</f>
        <v>81.608760880000005</v>
      </c>
      <c r="T136" s="166">
        <f>SUM(T137:T173)</f>
        <v>0</v>
      </c>
      <c r="AR136" s="160" t="s">
        <v>83</v>
      </c>
      <c r="AT136" s="167" t="s">
        <v>74</v>
      </c>
      <c r="AU136" s="167" t="s">
        <v>83</v>
      </c>
      <c r="AY136" s="160" t="s">
        <v>146</v>
      </c>
      <c r="BK136" s="168">
        <f>SUM(BK137:BK173)</f>
        <v>0</v>
      </c>
    </row>
    <row r="137" spans="2:65" s="33" customFormat="1" ht="33" customHeight="1">
      <c r="B137" s="142"/>
      <c r="C137" s="171" t="s">
        <v>83</v>
      </c>
      <c r="D137" s="171" t="s">
        <v>149</v>
      </c>
      <c r="E137" s="172" t="s">
        <v>401</v>
      </c>
      <c r="F137" s="173" t="s">
        <v>402</v>
      </c>
      <c r="G137" s="174" t="s">
        <v>152</v>
      </c>
      <c r="H137" s="175">
        <v>43.92</v>
      </c>
      <c r="I137" s="176"/>
      <c r="J137" s="177">
        <f>ROUND(I137*H137,2)</f>
        <v>0</v>
      </c>
      <c r="K137" s="178"/>
      <c r="L137" s="34"/>
      <c r="M137" s="179"/>
      <c r="N137" s="141" t="s">
        <v>41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182" t="s">
        <v>153</v>
      </c>
      <c r="AT137" s="182" t="s">
        <v>149</v>
      </c>
      <c r="AU137" s="182" t="s">
        <v>103</v>
      </c>
      <c r="AY137" s="16" t="s">
        <v>146</v>
      </c>
      <c r="BE137" s="102">
        <f>IF(N137="základná",J137,0)</f>
        <v>0</v>
      </c>
      <c r="BF137" s="102">
        <f>IF(N137="znížená",J137,0)</f>
        <v>0</v>
      </c>
      <c r="BG137" s="102">
        <f>IF(N137="zákl. prenesená",J137,0)</f>
        <v>0</v>
      </c>
      <c r="BH137" s="102">
        <f>IF(N137="zníž. prenesená",J137,0)</f>
        <v>0</v>
      </c>
      <c r="BI137" s="102">
        <f>IF(N137="nulová",J137,0)</f>
        <v>0</v>
      </c>
      <c r="BJ137" s="16" t="s">
        <v>103</v>
      </c>
      <c r="BK137" s="102">
        <f>ROUND(I137*H137,2)</f>
        <v>0</v>
      </c>
      <c r="BL137" s="16" t="s">
        <v>153</v>
      </c>
      <c r="BM137" s="182" t="s">
        <v>103</v>
      </c>
    </row>
    <row r="138" spans="2:65" s="183" customFormat="1">
      <c r="B138" s="184"/>
      <c r="D138" s="185" t="s">
        <v>155</v>
      </c>
      <c r="E138" s="186"/>
      <c r="F138" s="187" t="s">
        <v>403</v>
      </c>
      <c r="H138" s="188">
        <v>35.119999999999997</v>
      </c>
      <c r="I138" s="189"/>
      <c r="L138" s="184"/>
      <c r="M138" s="190"/>
      <c r="T138" s="191"/>
      <c r="AT138" s="186" t="s">
        <v>155</v>
      </c>
      <c r="AU138" s="186" t="s">
        <v>103</v>
      </c>
      <c r="AV138" s="183" t="s">
        <v>103</v>
      </c>
      <c r="AW138" s="183" t="s">
        <v>29</v>
      </c>
      <c r="AX138" s="183" t="s">
        <v>75</v>
      </c>
      <c r="AY138" s="186" t="s">
        <v>146</v>
      </c>
    </row>
    <row r="139" spans="2:65" s="183" customFormat="1">
      <c r="B139" s="184"/>
      <c r="D139" s="185" t="s">
        <v>155</v>
      </c>
      <c r="E139" s="186"/>
      <c r="F139" s="187" t="s">
        <v>404</v>
      </c>
      <c r="H139" s="188">
        <v>8</v>
      </c>
      <c r="I139" s="189"/>
      <c r="L139" s="184"/>
      <c r="M139" s="190"/>
      <c r="T139" s="191"/>
      <c r="AT139" s="186" t="s">
        <v>155</v>
      </c>
      <c r="AU139" s="186" t="s">
        <v>103</v>
      </c>
      <c r="AV139" s="183" t="s">
        <v>103</v>
      </c>
      <c r="AW139" s="183" t="s">
        <v>29</v>
      </c>
      <c r="AX139" s="183" t="s">
        <v>75</v>
      </c>
      <c r="AY139" s="186" t="s">
        <v>146</v>
      </c>
    </row>
    <row r="140" spans="2:65" s="183" customFormat="1">
      <c r="B140" s="184"/>
      <c r="D140" s="185" t="s">
        <v>155</v>
      </c>
      <c r="E140" s="186"/>
      <c r="F140" s="187" t="s">
        <v>405</v>
      </c>
      <c r="H140" s="188">
        <v>0.8</v>
      </c>
      <c r="I140" s="189"/>
      <c r="L140" s="184"/>
      <c r="M140" s="190"/>
      <c r="T140" s="191"/>
      <c r="AT140" s="186" t="s">
        <v>155</v>
      </c>
      <c r="AU140" s="186" t="s">
        <v>103</v>
      </c>
      <c r="AV140" s="183" t="s">
        <v>103</v>
      </c>
      <c r="AW140" s="183" t="s">
        <v>29</v>
      </c>
      <c r="AX140" s="183" t="s">
        <v>75</v>
      </c>
      <c r="AY140" s="186" t="s">
        <v>146</v>
      </c>
    </row>
    <row r="141" spans="2:65" s="207" customFormat="1">
      <c r="B141" s="208"/>
      <c r="D141" s="185" t="s">
        <v>155</v>
      </c>
      <c r="E141" s="209"/>
      <c r="F141" s="210" t="s">
        <v>254</v>
      </c>
      <c r="H141" s="211">
        <v>43.92</v>
      </c>
      <c r="I141" s="212"/>
      <c r="L141" s="208"/>
      <c r="M141" s="213"/>
      <c r="T141" s="214"/>
      <c r="AT141" s="209" t="s">
        <v>155</v>
      </c>
      <c r="AU141" s="209" t="s">
        <v>103</v>
      </c>
      <c r="AV141" s="207" t="s">
        <v>153</v>
      </c>
      <c r="AW141" s="207" t="s">
        <v>29</v>
      </c>
      <c r="AX141" s="207" t="s">
        <v>83</v>
      </c>
      <c r="AY141" s="209" t="s">
        <v>146</v>
      </c>
    </row>
    <row r="142" spans="2:65" s="33" customFormat="1" ht="16.5" customHeight="1">
      <c r="B142" s="142"/>
      <c r="C142" s="171" t="s">
        <v>103</v>
      </c>
      <c r="D142" s="171" t="s">
        <v>149</v>
      </c>
      <c r="E142" s="172" t="s">
        <v>406</v>
      </c>
      <c r="F142" s="173" t="s">
        <v>407</v>
      </c>
      <c r="G142" s="174" t="s">
        <v>268</v>
      </c>
      <c r="H142" s="175">
        <v>71.242000000000004</v>
      </c>
      <c r="I142" s="176"/>
      <c r="J142" s="177">
        <f>ROUND(I142*H142,2)</f>
        <v>0</v>
      </c>
      <c r="K142" s="178"/>
      <c r="L142" s="34"/>
      <c r="M142" s="179"/>
      <c r="N142" s="141" t="s">
        <v>41</v>
      </c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AR142" s="182" t="s">
        <v>153</v>
      </c>
      <c r="AT142" s="182" t="s">
        <v>149</v>
      </c>
      <c r="AU142" s="182" t="s">
        <v>103</v>
      </c>
      <c r="AY142" s="16" t="s">
        <v>146</v>
      </c>
      <c r="BE142" s="102">
        <f>IF(N142="základná",J142,0)</f>
        <v>0</v>
      </c>
      <c r="BF142" s="102">
        <f>IF(N142="znížená",J142,0)</f>
        <v>0</v>
      </c>
      <c r="BG142" s="102">
        <f>IF(N142="zákl. prenesená",J142,0)</f>
        <v>0</v>
      </c>
      <c r="BH142" s="102">
        <f>IF(N142="zníž. prenesená",J142,0)</f>
        <v>0</v>
      </c>
      <c r="BI142" s="102">
        <f>IF(N142="nulová",J142,0)</f>
        <v>0</v>
      </c>
      <c r="BJ142" s="16" t="s">
        <v>103</v>
      </c>
      <c r="BK142" s="102">
        <f>ROUND(I142*H142,2)</f>
        <v>0</v>
      </c>
      <c r="BL142" s="16" t="s">
        <v>153</v>
      </c>
      <c r="BM142" s="182" t="s">
        <v>153</v>
      </c>
    </row>
    <row r="143" spans="2:65" s="183" customFormat="1">
      <c r="B143" s="184"/>
      <c r="D143" s="185" t="s">
        <v>155</v>
      </c>
      <c r="E143" s="186"/>
      <c r="F143" s="187" t="s">
        <v>408</v>
      </c>
      <c r="H143" s="188">
        <v>59.002000000000002</v>
      </c>
      <c r="I143" s="189"/>
      <c r="L143" s="184"/>
      <c r="M143" s="190"/>
      <c r="T143" s="191"/>
      <c r="AT143" s="186" t="s">
        <v>155</v>
      </c>
      <c r="AU143" s="186" t="s">
        <v>103</v>
      </c>
      <c r="AV143" s="183" t="s">
        <v>103</v>
      </c>
      <c r="AW143" s="183" t="s">
        <v>29</v>
      </c>
      <c r="AX143" s="183" t="s">
        <v>75</v>
      </c>
      <c r="AY143" s="186" t="s">
        <v>146</v>
      </c>
    </row>
    <row r="144" spans="2:65" s="183" customFormat="1">
      <c r="B144" s="184"/>
      <c r="D144" s="185" t="s">
        <v>155</v>
      </c>
      <c r="E144" s="186"/>
      <c r="F144" s="187" t="s">
        <v>409</v>
      </c>
      <c r="H144" s="188">
        <v>11.2</v>
      </c>
      <c r="I144" s="189"/>
      <c r="L144" s="184"/>
      <c r="M144" s="190"/>
      <c r="T144" s="191"/>
      <c r="AT144" s="186" t="s">
        <v>155</v>
      </c>
      <c r="AU144" s="186" t="s">
        <v>103</v>
      </c>
      <c r="AV144" s="183" t="s">
        <v>103</v>
      </c>
      <c r="AW144" s="183" t="s">
        <v>29</v>
      </c>
      <c r="AX144" s="183" t="s">
        <v>75</v>
      </c>
      <c r="AY144" s="186" t="s">
        <v>146</v>
      </c>
    </row>
    <row r="145" spans="2:65" s="183" customFormat="1">
      <c r="B145" s="184"/>
      <c r="D145" s="185" t="s">
        <v>155</v>
      </c>
      <c r="E145" s="186"/>
      <c r="F145" s="187" t="s">
        <v>410</v>
      </c>
      <c r="H145" s="188">
        <v>1.04</v>
      </c>
      <c r="I145" s="189"/>
      <c r="L145" s="184"/>
      <c r="M145" s="190"/>
      <c r="T145" s="191"/>
      <c r="AT145" s="186" t="s">
        <v>155</v>
      </c>
      <c r="AU145" s="186" t="s">
        <v>103</v>
      </c>
      <c r="AV145" s="183" t="s">
        <v>103</v>
      </c>
      <c r="AW145" s="183" t="s">
        <v>29</v>
      </c>
      <c r="AX145" s="183" t="s">
        <v>75</v>
      </c>
      <c r="AY145" s="186" t="s">
        <v>146</v>
      </c>
    </row>
    <row r="146" spans="2:65" s="207" customFormat="1">
      <c r="B146" s="208"/>
      <c r="D146" s="185" t="s">
        <v>155</v>
      </c>
      <c r="E146" s="209"/>
      <c r="F146" s="210" t="s">
        <v>254</v>
      </c>
      <c r="H146" s="211">
        <v>71.242000000000004</v>
      </c>
      <c r="I146" s="212"/>
      <c r="L146" s="208"/>
      <c r="M146" s="213"/>
      <c r="T146" s="214"/>
      <c r="AT146" s="209" t="s">
        <v>155</v>
      </c>
      <c r="AU146" s="209" t="s">
        <v>103</v>
      </c>
      <c r="AV146" s="207" t="s">
        <v>153</v>
      </c>
      <c r="AW146" s="207" t="s">
        <v>29</v>
      </c>
      <c r="AX146" s="207" t="s">
        <v>83</v>
      </c>
      <c r="AY146" s="209" t="s">
        <v>146</v>
      </c>
    </row>
    <row r="147" spans="2:65" s="33" customFormat="1" ht="37.9" customHeight="1">
      <c r="B147" s="142"/>
      <c r="C147" s="171" t="s">
        <v>161</v>
      </c>
      <c r="D147" s="171" t="s">
        <v>149</v>
      </c>
      <c r="E147" s="172" t="s">
        <v>411</v>
      </c>
      <c r="F147" s="173" t="s">
        <v>412</v>
      </c>
      <c r="G147" s="174" t="s">
        <v>268</v>
      </c>
      <c r="H147" s="175">
        <v>2.137</v>
      </c>
      <c r="I147" s="176"/>
      <c r="J147" s="177">
        <f>ROUND(I147*H147,2)</f>
        <v>0</v>
      </c>
      <c r="K147" s="178"/>
      <c r="L147" s="34"/>
      <c r="M147" s="179"/>
      <c r="N147" s="141" t="s">
        <v>41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182" t="s">
        <v>153</v>
      </c>
      <c r="AT147" s="182" t="s">
        <v>149</v>
      </c>
      <c r="AU147" s="182" t="s">
        <v>103</v>
      </c>
      <c r="AY147" s="16" t="s">
        <v>146</v>
      </c>
      <c r="BE147" s="102">
        <f>IF(N147="základná",J147,0)</f>
        <v>0</v>
      </c>
      <c r="BF147" s="102">
        <f>IF(N147="znížená",J147,0)</f>
        <v>0</v>
      </c>
      <c r="BG147" s="102">
        <f>IF(N147="zákl. prenesená",J147,0)</f>
        <v>0</v>
      </c>
      <c r="BH147" s="102">
        <f>IF(N147="zníž. prenesená",J147,0)</f>
        <v>0</v>
      </c>
      <c r="BI147" s="102">
        <f>IF(N147="nulová",J147,0)</f>
        <v>0</v>
      </c>
      <c r="BJ147" s="16" t="s">
        <v>103</v>
      </c>
      <c r="BK147" s="102">
        <f>ROUND(I147*H147,2)</f>
        <v>0</v>
      </c>
      <c r="BL147" s="16" t="s">
        <v>153</v>
      </c>
      <c r="BM147" s="182" t="s">
        <v>147</v>
      </c>
    </row>
    <row r="148" spans="2:65" s="183" customFormat="1">
      <c r="B148" s="184"/>
      <c r="D148" s="185" t="s">
        <v>155</v>
      </c>
      <c r="E148" s="186"/>
      <c r="F148" s="187" t="s">
        <v>413</v>
      </c>
      <c r="H148" s="188">
        <v>2.137</v>
      </c>
      <c r="I148" s="189"/>
      <c r="L148" s="184"/>
      <c r="M148" s="190"/>
      <c r="T148" s="191"/>
      <c r="AT148" s="186" t="s">
        <v>155</v>
      </c>
      <c r="AU148" s="186" t="s">
        <v>103</v>
      </c>
      <c r="AV148" s="183" t="s">
        <v>103</v>
      </c>
      <c r="AW148" s="183" t="s">
        <v>29</v>
      </c>
      <c r="AX148" s="183" t="s">
        <v>75</v>
      </c>
      <c r="AY148" s="186" t="s">
        <v>146</v>
      </c>
    </row>
    <row r="149" spans="2:65" s="207" customFormat="1">
      <c r="B149" s="208"/>
      <c r="D149" s="185" t="s">
        <v>155</v>
      </c>
      <c r="E149" s="209"/>
      <c r="F149" s="210" t="s">
        <v>169</v>
      </c>
      <c r="H149" s="211">
        <v>2.137</v>
      </c>
      <c r="I149" s="212"/>
      <c r="L149" s="208"/>
      <c r="M149" s="213"/>
      <c r="T149" s="214"/>
      <c r="AT149" s="209" t="s">
        <v>155</v>
      </c>
      <c r="AU149" s="209" t="s">
        <v>103</v>
      </c>
      <c r="AV149" s="207" t="s">
        <v>153</v>
      </c>
      <c r="AW149" s="207" t="s">
        <v>29</v>
      </c>
      <c r="AX149" s="207" t="s">
        <v>83</v>
      </c>
      <c r="AY149" s="209" t="s">
        <v>146</v>
      </c>
    </row>
    <row r="150" spans="2:65" s="33" customFormat="1" ht="24.2" customHeight="1">
      <c r="B150" s="142"/>
      <c r="C150" s="171" t="s">
        <v>153</v>
      </c>
      <c r="D150" s="171" t="s">
        <v>149</v>
      </c>
      <c r="E150" s="172" t="s">
        <v>414</v>
      </c>
      <c r="F150" s="173" t="s">
        <v>415</v>
      </c>
      <c r="G150" s="174" t="s">
        <v>152</v>
      </c>
      <c r="H150" s="175">
        <v>178.10400000000001</v>
      </c>
      <c r="I150" s="176"/>
      <c r="J150" s="177">
        <f>ROUND(I150*H150,2)</f>
        <v>0</v>
      </c>
      <c r="K150" s="178"/>
      <c r="L150" s="34"/>
      <c r="M150" s="179"/>
      <c r="N150" s="141" t="s">
        <v>41</v>
      </c>
      <c r="P150" s="180">
        <f>O150*H150</f>
        <v>0</v>
      </c>
      <c r="Q150" s="180">
        <v>9.7000000000000005E-4</v>
      </c>
      <c r="R150" s="180">
        <f>Q150*H150</f>
        <v>0.17276088000000003</v>
      </c>
      <c r="S150" s="180">
        <v>0</v>
      </c>
      <c r="T150" s="181">
        <f>S150*H150</f>
        <v>0</v>
      </c>
      <c r="AR150" s="182" t="s">
        <v>153</v>
      </c>
      <c r="AT150" s="182" t="s">
        <v>149</v>
      </c>
      <c r="AU150" s="182" t="s">
        <v>103</v>
      </c>
      <c r="AY150" s="16" t="s">
        <v>146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6" t="s">
        <v>103</v>
      </c>
      <c r="BK150" s="102">
        <f>ROUND(I150*H150,2)</f>
        <v>0</v>
      </c>
      <c r="BL150" s="16" t="s">
        <v>153</v>
      </c>
      <c r="BM150" s="182" t="s">
        <v>186</v>
      </c>
    </row>
    <row r="151" spans="2:65" s="183" customFormat="1">
      <c r="B151" s="184"/>
      <c r="D151" s="185" t="s">
        <v>155</v>
      </c>
      <c r="E151" s="186"/>
      <c r="F151" s="187" t="s">
        <v>416</v>
      </c>
      <c r="H151" s="188">
        <v>147.50399999999999</v>
      </c>
      <c r="I151" s="189"/>
      <c r="L151" s="184"/>
      <c r="M151" s="190"/>
      <c r="T151" s="191"/>
      <c r="AT151" s="186" t="s">
        <v>155</v>
      </c>
      <c r="AU151" s="186" t="s">
        <v>103</v>
      </c>
      <c r="AV151" s="183" t="s">
        <v>103</v>
      </c>
      <c r="AW151" s="183" t="s">
        <v>29</v>
      </c>
      <c r="AX151" s="183" t="s">
        <v>75</v>
      </c>
      <c r="AY151" s="186" t="s">
        <v>146</v>
      </c>
    </row>
    <row r="152" spans="2:65" s="183" customFormat="1">
      <c r="B152" s="184"/>
      <c r="D152" s="185" t="s">
        <v>155</v>
      </c>
      <c r="E152" s="186"/>
      <c r="F152" s="187" t="s">
        <v>417</v>
      </c>
      <c r="H152" s="188">
        <v>28</v>
      </c>
      <c r="I152" s="189"/>
      <c r="L152" s="184"/>
      <c r="M152" s="190"/>
      <c r="T152" s="191"/>
      <c r="AT152" s="186" t="s">
        <v>155</v>
      </c>
      <c r="AU152" s="186" t="s">
        <v>103</v>
      </c>
      <c r="AV152" s="183" t="s">
        <v>103</v>
      </c>
      <c r="AW152" s="183" t="s">
        <v>29</v>
      </c>
      <c r="AX152" s="183" t="s">
        <v>75</v>
      </c>
      <c r="AY152" s="186" t="s">
        <v>146</v>
      </c>
    </row>
    <row r="153" spans="2:65" s="183" customFormat="1">
      <c r="B153" s="184"/>
      <c r="D153" s="185" t="s">
        <v>155</v>
      </c>
      <c r="E153" s="186"/>
      <c r="F153" s="187" t="s">
        <v>418</v>
      </c>
      <c r="H153" s="188">
        <v>2.6</v>
      </c>
      <c r="I153" s="189"/>
      <c r="L153" s="184"/>
      <c r="M153" s="190"/>
      <c r="T153" s="191"/>
      <c r="AT153" s="186" t="s">
        <v>155</v>
      </c>
      <c r="AU153" s="186" t="s">
        <v>103</v>
      </c>
      <c r="AV153" s="183" t="s">
        <v>103</v>
      </c>
      <c r="AW153" s="183" t="s">
        <v>29</v>
      </c>
      <c r="AX153" s="183" t="s">
        <v>75</v>
      </c>
      <c r="AY153" s="186" t="s">
        <v>146</v>
      </c>
    </row>
    <row r="154" spans="2:65" s="207" customFormat="1">
      <c r="B154" s="208"/>
      <c r="D154" s="185" t="s">
        <v>155</v>
      </c>
      <c r="E154" s="209"/>
      <c r="F154" s="210" t="s">
        <v>254</v>
      </c>
      <c r="H154" s="211">
        <v>178.10400000000001</v>
      </c>
      <c r="I154" s="212"/>
      <c r="L154" s="208"/>
      <c r="M154" s="213"/>
      <c r="T154" s="214"/>
      <c r="AT154" s="209" t="s">
        <v>155</v>
      </c>
      <c r="AU154" s="209" t="s">
        <v>103</v>
      </c>
      <c r="AV154" s="207" t="s">
        <v>153</v>
      </c>
      <c r="AW154" s="207" t="s">
        <v>29</v>
      </c>
      <c r="AX154" s="207" t="s">
        <v>83</v>
      </c>
      <c r="AY154" s="209" t="s">
        <v>146</v>
      </c>
    </row>
    <row r="155" spans="2:65" s="33" customFormat="1" ht="24.2" customHeight="1">
      <c r="B155" s="142"/>
      <c r="C155" s="171" t="s">
        <v>174</v>
      </c>
      <c r="D155" s="171" t="s">
        <v>149</v>
      </c>
      <c r="E155" s="172" t="s">
        <v>419</v>
      </c>
      <c r="F155" s="173" t="s">
        <v>420</v>
      </c>
      <c r="G155" s="174" t="s">
        <v>152</v>
      </c>
      <c r="H155" s="175">
        <v>178.10400000000001</v>
      </c>
      <c r="I155" s="176"/>
      <c r="J155" s="177">
        <f>ROUND(I155*H155,2)</f>
        <v>0</v>
      </c>
      <c r="K155" s="178"/>
      <c r="L155" s="34"/>
      <c r="M155" s="179"/>
      <c r="N155" s="141" t="s">
        <v>41</v>
      </c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AR155" s="182" t="s">
        <v>153</v>
      </c>
      <c r="AT155" s="182" t="s">
        <v>149</v>
      </c>
      <c r="AU155" s="182" t="s">
        <v>103</v>
      </c>
      <c r="AY155" s="16" t="s">
        <v>146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6" t="s">
        <v>103</v>
      </c>
      <c r="BK155" s="102">
        <f>ROUND(I155*H155,2)</f>
        <v>0</v>
      </c>
      <c r="BL155" s="16" t="s">
        <v>153</v>
      </c>
      <c r="BM155" s="182" t="s">
        <v>199</v>
      </c>
    </row>
    <row r="156" spans="2:65" s="33" customFormat="1" ht="37.9" customHeight="1">
      <c r="B156" s="142"/>
      <c r="C156" s="171" t="s">
        <v>147</v>
      </c>
      <c r="D156" s="171" t="s">
        <v>149</v>
      </c>
      <c r="E156" s="172" t="s">
        <v>421</v>
      </c>
      <c r="F156" s="173" t="s">
        <v>422</v>
      </c>
      <c r="G156" s="174" t="s">
        <v>268</v>
      </c>
      <c r="H156" s="175">
        <v>71.242000000000004</v>
      </c>
      <c r="I156" s="176"/>
      <c r="J156" s="177">
        <f>ROUND(I156*H156,2)</f>
        <v>0</v>
      </c>
      <c r="K156" s="178"/>
      <c r="L156" s="34"/>
      <c r="M156" s="179"/>
      <c r="N156" s="141" t="s">
        <v>41</v>
      </c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AR156" s="182" t="s">
        <v>153</v>
      </c>
      <c r="AT156" s="182" t="s">
        <v>149</v>
      </c>
      <c r="AU156" s="182" t="s">
        <v>103</v>
      </c>
      <c r="AY156" s="16" t="s">
        <v>146</v>
      </c>
      <c r="BE156" s="102">
        <f>IF(N156="základná",J156,0)</f>
        <v>0</v>
      </c>
      <c r="BF156" s="102">
        <f>IF(N156="znížená",J156,0)</f>
        <v>0</v>
      </c>
      <c r="BG156" s="102">
        <f>IF(N156="zákl. prenesená",J156,0)</f>
        <v>0</v>
      </c>
      <c r="BH156" s="102">
        <f>IF(N156="zníž. prenesená",J156,0)</f>
        <v>0</v>
      </c>
      <c r="BI156" s="102">
        <f>IF(N156="nulová",J156,0)</f>
        <v>0</v>
      </c>
      <c r="BJ156" s="16" t="s">
        <v>103</v>
      </c>
      <c r="BK156" s="102">
        <f>ROUND(I156*H156,2)</f>
        <v>0</v>
      </c>
      <c r="BL156" s="16" t="s">
        <v>153</v>
      </c>
      <c r="BM156" s="182" t="s">
        <v>212</v>
      </c>
    </row>
    <row r="157" spans="2:65" s="183" customFormat="1">
      <c r="B157" s="184"/>
      <c r="D157" s="185" t="s">
        <v>155</v>
      </c>
      <c r="E157" s="186"/>
      <c r="F157" s="187" t="s">
        <v>408</v>
      </c>
      <c r="H157" s="188">
        <v>59.002000000000002</v>
      </c>
      <c r="I157" s="189"/>
      <c r="L157" s="184"/>
      <c r="M157" s="190"/>
      <c r="T157" s="191"/>
      <c r="AT157" s="186" t="s">
        <v>155</v>
      </c>
      <c r="AU157" s="186" t="s">
        <v>103</v>
      </c>
      <c r="AV157" s="183" t="s">
        <v>103</v>
      </c>
      <c r="AW157" s="183" t="s">
        <v>29</v>
      </c>
      <c r="AX157" s="183" t="s">
        <v>75</v>
      </c>
      <c r="AY157" s="186" t="s">
        <v>146</v>
      </c>
    </row>
    <row r="158" spans="2:65" s="183" customFormat="1">
      <c r="B158" s="184"/>
      <c r="D158" s="185" t="s">
        <v>155</v>
      </c>
      <c r="E158" s="186"/>
      <c r="F158" s="187" t="s">
        <v>409</v>
      </c>
      <c r="H158" s="188">
        <v>11.2</v>
      </c>
      <c r="I158" s="189"/>
      <c r="L158" s="184"/>
      <c r="M158" s="190"/>
      <c r="T158" s="191"/>
      <c r="AT158" s="186" t="s">
        <v>155</v>
      </c>
      <c r="AU158" s="186" t="s">
        <v>103</v>
      </c>
      <c r="AV158" s="183" t="s">
        <v>103</v>
      </c>
      <c r="AW158" s="183" t="s">
        <v>29</v>
      </c>
      <c r="AX158" s="183" t="s">
        <v>75</v>
      </c>
      <c r="AY158" s="186" t="s">
        <v>146</v>
      </c>
    </row>
    <row r="159" spans="2:65" s="183" customFormat="1">
      <c r="B159" s="184"/>
      <c r="D159" s="185" t="s">
        <v>155</v>
      </c>
      <c r="E159" s="186"/>
      <c r="F159" s="187" t="s">
        <v>410</v>
      </c>
      <c r="H159" s="188">
        <v>1.04</v>
      </c>
      <c r="I159" s="189"/>
      <c r="L159" s="184"/>
      <c r="M159" s="190"/>
      <c r="T159" s="191"/>
      <c r="AT159" s="186" t="s">
        <v>155</v>
      </c>
      <c r="AU159" s="186" t="s">
        <v>103</v>
      </c>
      <c r="AV159" s="183" t="s">
        <v>103</v>
      </c>
      <c r="AW159" s="183" t="s">
        <v>29</v>
      </c>
      <c r="AX159" s="183" t="s">
        <v>75</v>
      </c>
      <c r="AY159" s="186" t="s">
        <v>146</v>
      </c>
    </row>
    <row r="160" spans="2:65" s="207" customFormat="1">
      <c r="B160" s="208"/>
      <c r="D160" s="185" t="s">
        <v>155</v>
      </c>
      <c r="E160" s="209"/>
      <c r="F160" s="210" t="s">
        <v>254</v>
      </c>
      <c r="H160" s="211">
        <v>71.242000000000004</v>
      </c>
      <c r="I160" s="212"/>
      <c r="L160" s="208"/>
      <c r="M160" s="213"/>
      <c r="T160" s="214"/>
      <c r="AT160" s="209" t="s">
        <v>155</v>
      </c>
      <c r="AU160" s="209" t="s">
        <v>103</v>
      </c>
      <c r="AV160" s="207" t="s">
        <v>153</v>
      </c>
      <c r="AW160" s="207" t="s">
        <v>29</v>
      </c>
      <c r="AX160" s="207" t="s">
        <v>83</v>
      </c>
      <c r="AY160" s="209" t="s">
        <v>146</v>
      </c>
    </row>
    <row r="161" spans="2:65" s="33" customFormat="1" ht="33" customHeight="1">
      <c r="B161" s="142"/>
      <c r="C161" s="171" t="s">
        <v>182</v>
      </c>
      <c r="D161" s="171" t="s">
        <v>149</v>
      </c>
      <c r="E161" s="172" t="s">
        <v>423</v>
      </c>
      <c r="F161" s="173" t="s">
        <v>424</v>
      </c>
      <c r="G161" s="174" t="s">
        <v>268</v>
      </c>
      <c r="H161" s="175">
        <v>1567.3240000000001</v>
      </c>
      <c r="I161" s="176"/>
      <c r="J161" s="177">
        <f>ROUND(I161*H161,2)</f>
        <v>0</v>
      </c>
      <c r="K161" s="178"/>
      <c r="L161" s="34"/>
      <c r="M161" s="179"/>
      <c r="N161" s="141" t="s">
        <v>41</v>
      </c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182" t="s">
        <v>153</v>
      </c>
      <c r="AT161" s="182" t="s">
        <v>149</v>
      </c>
      <c r="AU161" s="182" t="s">
        <v>103</v>
      </c>
      <c r="AY161" s="16" t="s">
        <v>146</v>
      </c>
      <c r="BE161" s="102">
        <f>IF(N161="základná",J161,0)</f>
        <v>0</v>
      </c>
      <c r="BF161" s="102">
        <f>IF(N161="znížená",J161,0)</f>
        <v>0</v>
      </c>
      <c r="BG161" s="102">
        <f>IF(N161="zákl. prenesená",J161,0)</f>
        <v>0</v>
      </c>
      <c r="BH161" s="102">
        <f>IF(N161="zníž. prenesená",J161,0)</f>
        <v>0</v>
      </c>
      <c r="BI161" s="102">
        <f>IF(N161="nulová",J161,0)</f>
        <v>0</v>
      </c>
      <c r="BJ161" s="16" t="s">
        <v>103</v>
      </c>
      <c r="BK161" s="102">
        <f>ROUND(I161*H161,2)</f>
        <v>0</v>
      </c>
      <c r="BL161" s="16" t="s">
        <v>153</v>
      </c>
      <c r="BM161" s="182" t="s">
        <v>223</v>
      </c>
    </row>
    <row r="162" spans="2:65" s="183" customFormat="1">
      <c r="B162" s="184"/>
      <c r="D162" s="185" t="s">
        <v>155</v>
      </c>
      <c r="E162" s="186"/>
      <c r="F162" s="187" t="s">
        <v>425</v>
      </c>
      <c r="H162" s="188">
        <v>1567.3240000000001</v>
      </c>
      <c r="I162" s="189"/>
      <c r="L162" s="184"/>
      <c r="M162" s="190"/>
      <c r="T162" s="191"/>
      <c r="AT162" s="186" t="s">
        <v>155</v>
      </c>
      <c r="AU162" s="186" t="s">
        <v>103</v>
      </c>
      <c r="AV162" s="183" t="s">
        <v>103</v>
      </c>
      <c r="AW162" s="183" t="s">
        <v>29</v>
      </c>
      <c r="AX162" s="183" t="s">
        <v>75</v>
      </c>
      <c r="AY162" s="186" t="s">
        <v>146</v>
      </c>
    </row>
    <row r="163" spans="2:65" s="207" customFormat="1">
      <c r="B163" s="208"/>
      <c r="D163" s="185" t="s">
        <v>155</v>
      </c>
      <c r="E163" s="209"/>
      <c r="F163" s="210" t="s">
        <v>169</v>
      </c>
      <c r="H163" s="211">
        <v>1567.3240000000001</v>
      </c>
      <c r="I163" s="212"/>
      <c r="L163" s="208"/>
      <c r="M163" s="213"/>
      <c r="T163" s="214"/>
      <c r="AT163" s="209" t="s">
        <v>155</v>
      </c>
      <c r="AU163" s="209" t="s">
        <v>103</v>
      </c>
      <c r="AV163" s="207" t="s">
        <v>153</v>
      </c>
      <c r="AW163" s="207" t="s">
        <v>29</v>
      </c>
      <c r="AX163" s="207" t="s">
        <v>83</v>
      </c>
      <c r="AY163" s="209" t="s">
        <v>146</v>
      </c>
    </row>
    <row r="164" spans="2:65" s="33" customFormat="1" ht="24.2" customHeight="1">
      <c r="B164" s="142"/>
      <c r="C164" s="171" t="s">
        <v>186</v>
      </c>
      <c r="D164" s="171" t="s">
        <v>149</v>
      </c>
      <c r="E164" s="172" t="s">
        <v>276</v>
      </c>
      <c r="F164" s="173" t="s">
        <v>426</v>
      </c>
      <c r="G164" s="174" t="s">
        <v>172</v>
      </c>
      <c r="H164" s="175">
        <v>224.86</v>
      </c>
      <c r="I164" s="176"/>
      <c r="J164" s="177">
        <f>ROUND(I164*H164,2)</f>
        <v>0</v>
      </c>
      <c r="K164" s="178"/>
      <c r="L164" s="34"/>
      <c r="M164" s="179"/>
      <c r="N164" s="141" t="s">
        <v>41</v>
      </c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AR164" s="182" t="s">
        <v>153</v>
      </c>
      <c r="AT164" s="182" t="s">
        <v>149</v>
      </c>
      <c r="AU164" s="182" t="s">
        <v>103</v>
      </c>
      <c r="AY164" s="16" t="s">
        <v>146</v>
      </c>
      <c r="BE164" s="102">
        <f>IF(N164="základná",J164,0)</f>
        <v>0</v>
      </c>
      <c r="BF164" s="102">
        <f>IF(N164="znížená",J164,0)</f>
        <v>0</v>
      </c>
      <c r="BG164" s="102">
        <f>IF(N164="zákl. prenesená",J164,0)</f>
        <v>0</v>
      </c>
      <c r="BH164" s="102">
        <f>IF(N164="zníž. prenesená",J164,0)</f>
        <v>0</v>
      </c>
      <c r="BI164" s="102">
        <f>IF(N164="nulová",J164,0)</f>
        <v>0</v>
      </c>
      <c r="BJ164" s="16" t="s">
        <v>103</v>
      </c>
      <c r="BK164" s="102">
        <f>ROUND(I164*H164,2)</f>
        <v>0</v>
      </c>
      <c r="BL164" s="16" t="s">
        <v>153</v>
      </c>
      <c r="BM164" s="182" t="s">
        <v>202</v>
      </c>
    </row>
    <row r="165" spans="2:65" s="183" customFormat="1">
      <c r="B165" s="184"/>
      <c r="D165" s="185" t="s">
        <v>155</v>
      </c>
      <c r="E165" s="186"/>
      <c r="F165" s="187" t="s">
        <v>427</v>
      </c>
      <c r="H165" s="188">
        <v>128.23599999999999</v>
      </c>
      <c r="I165" s="189"/>
      <c r="L165" s="184"/>
      <c r="M165" s="190"/>
      <c r="T165" s="191"/>
      <c r="AT165" s="186" t="s">
        <v>155</v>
      </c>
      <c r="AU165" s="186" t="s">
        <v>103</v>
      </c>
      <c r="AV165" s="183" t="s">
        <v>103</v>
      </c>
      <c r="AW165" s="183" t="s">
        <v>29</v>
      </c>
      <c r="AX165" s="183" t="s">
        <v>75</v>
      </c>
      <c r="AY165" s="186" t="s">
        <v>146</v>
      </c>
    </row>
    <row r="166" spans="2:65" s="183" customFormat="1">
      <c r="B166" s="184"/>
      <c r="D166" s="185" t="s">
        <v>155</v>
      </c>
      <c r="E166" s="186"/>
      <c r="F166" s="187" t="s">
        <v>428</v>
      </c>
      <c r="H166" s="188">
        <v>96.623999999999995</v>
      </c>
      <c r="I166" s="189"/>
      <c r="L166" s="184"/>
      <c r="M166" s="190"/>
      <c r="T166" s="191"/>
      <c r="AT166" s="186" t="s">
        <v>155</v>
      </c>
      <c r="AU166" s="186" t="s">
        <v>103</v>
      </c>
      <c r="AV166" s="183" t="s">
        <v>103</v>
      </c>
      <c r="AW166" s="183" t="s">
        <v>29</v>
      </c>
      <c r="AX166" s="183" t="s">
        <v>75</v>
      </c>
      <c r="AY166" s="186" t="s">
        <v>146</v>
      </c>
    </row>
    <row r="167" spans="2:65" s="207" customFormat="1">
      <c r="B167" s="208"/>
      <c r="D167" s="185" t="s">
        <v>155</v>
      </c>
      <c r="E167" s="209"/>
      <c r="F167" s="210" t="s">
        <v>254</v>
      </c>
      <c r="H167" s="211">
        <v>224.86</v>
      </c>
      <c r="I167" s="212"/>
      <c r="L167" s="208"/>
      <c r="M167" s="213"/>
      <c r="T167" s="214"/>
      <c r="AT167" s="209" t="s">
        <v>155</v>
      </c>
      <c r="AU167" s="209" t="s">
        <v>103</v>
      </c>
      <c r="AV167" s="207" t="s">
        <v>153</v>
      </c>
      <c r="AW167" s="207" t="s">
        <v>29</v>
      </c>
      <c r="AX167" s="207" t="s">
        <v>83</v>
      </c>
      <c r="AY167" s="209" t="s">
        <v>146</v>
      </c>
    </row>
    <row r="168" spans="2:65" s="33" customFormat="1" ht="16.5" customHeight="1">
      <c r="B168" s="142"/>
      <c r="C168" s="215" t="s">
        <v>159</v>
      </c>
      <c r="D168" s="215" t="s">
        <v>206</v>
      </c>
      <c r="E168" s="216" t="s">
        <v>429</v>
      </c>
      <c r="F168" s="217" t="s">
        <v>430</v>
      </c>
      <c r="G168" s="218" t="s">
        <v>172</v>
      </c>
      <c r="H168" s="219">
        <v>81.436000000000007</v>
      </c>
      <c r="I168" s="220"/>
      <c r="J168" s="221">
        <f>ROUND(I168*H168,2)</f>
        <v>0</v>
      </c>
      <c r="K168" s="222"/>
      <c r="L168" s="223"/>
      <c r="M168" s="224"/>
      <c r="N168" s="225" t="s">
        <v>41</v>
      </c>
      <c r="P168" s="180">
        <f>O168*H168</f>
        <v>0</v>
      </c>
      <c r="Q168" s="180">
        <v>1</v>
      </c>
      <c r="R168" s="180">
        <f>Q168*H168</f>
        <v>81.436000000000007</v>
      </c>
      <c r="S168" s="180">
        <v>0</v>
      </c>
      <c r="T168" s="181">
        <f>S168*H168</f>
        <v>0</v>
      </c>
      <c r="AR168" s="182" t="s">
        <v>186</v>
      </c>
      <c r="AT168" s="182" t="s">
        <v>206</v>
      </c>
      <c r="AU168" s="182" t="s">
        <v>103</v>
      </c>
      <c r="AY168" s="16" t="s">
        <v>146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103</v>
      </c>
      <c r="BK168" s="102">
        <f>ROUND(I168*H168,2)</f>
        <v>0</v>
      </c>
      <c r="BL168" s="16" t="s">
        <v>153</v>
      </c>
      <c r="BM168" s="182" t="s">
        <v>278</v>
      </c>
    </row>
    <row r="169" spans="2:65" s="183" customFormat="1">
      <c r="B169" s="184"/>
      <c r="D169" s="185" t="s">
        <v>155</v>
      </c>
      <c r="E169" s="186"/>
      <c r="F169" s="187" t="s">
        <v>431</v>
      </c>
      <c r="H169" s="188">
        <v>81.436000000000007</v>
      </c>
      <c r="I169" s="189"/>
      <c r="L169" s="184"/>
      <c r="M169" s="190"/>
      <c r="T169" s="191"/>
      <c r="AT169" s="186" t="s">
        <v>155</v>
      </c>
      <c r="AU169" s="186" t="s">
        <v>103</v>
      </c>
      <c r="AV169" s="183" t="s">
        <v>103</v>
      </c>
      <c r="AW169" s="183" t="s">
        <v>29</v>
      </c>
      <c r="AX169" s="183" t="s">
        <v>75</v>
      </c>
      <c r="AY169" s="186" t="s">
        <v>146</v>
      </c>
    </row>
    <row r="170" spans="2:65" s="207" customFormat="1">
      <c r="B170" s="208"/>
      <c r="D170" s="185" t="s">
        <v>155</v>
      </c>
      <c r="E170" s="209"/>
      <c r="F170" s="210" t="s">
        <v>169</v>
      </c>
      <c r="H170" s="211">
        <v>81.436000000000007</v>
      </c>
      <c r="I170" s="212"/>
      <c r="L170" s="208"/>
      <c r="M170" s="213"/>
      <c r="T170" s="214"/>
      <c r="AT170" s="209" t="s">
        <v>155</v>
      </c>
      <c r="AU170" s="209" t="s">
        <v>103</v>
      </c>
      <c r="AV170" s="207" t="s">
        <v>153</v>
      </c>
      <c r="AW170" s="207" t="s">
        <v>29</v>
      </c>
      <c r="AX170" s="207" t="s">
        <v>83</v>
      </c>
      <c r="AY170" s="209" t="s">
        <v>146</v>
      </c>
    </row>
    <row r="171" spans="2:65" s="33" customFormat="1" ht="24.2" customHeight="1">
      <c r="B171" s="142"/>
      <c r="C171" s="171" t="s">
        <v>199</v>
      </c>
      <c r="D171" s="171" t="s">
        <v>149</v>
      </c>
      <c r="E171" s="172" t="s">
        <v>432</v>
      </c>
      <c r="F171" s="173" t="s">
        <v>433</v>
      </c>
      <c r="G171" s="174" t="s">
        <v>268</v>
      </c>
      <c r="H171" s="175">
        <v>45.241999999999997</v>
      </c>
      <c r="I171" s="176"/>
      <c r="J171" s="177">
        <f>ROUND(I171*H171,2)</f>
        <v>0</v>
      </c>
      <c r="K171" s="178"/>
      <c r="L171" s="34"/>
      <c r="M171" s="179"/>
      <c r="N171" s="141" t="s">
        <v>41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AR171" s="182" t="s">
        <v>153</v>
      </c>
      <c r="AT171" s="182" t="s">
        <v>149</v>
      </c>
      <c r="AU171" s="182" t="s">
        <v>103</v>
      </c>
      <c r="AY171" s="16" t="s">
        <v>146</v>
      </c>
      <c r="BE171" s="102">
        <f>IF(N171="základná",J171,0)</f>
        <v>0</v>
      </c>
      <c r="BF171" s="102">
        <f>IF(N171="znížená",J171,0)</f>
        <v>0</v>
      </c>
      <c r="BG171" s="102">
        <f>IF(N171="zákl. prenesená",J171,0)</f>
        <v>0</v>
      </c>
      <c r="BH171" s="102">
        <f>IF(N171="zníž. prenesená",J171,0)</f>
        <v>0</v>
      </c>
      <c r="BI171" s="102">
        <f>IF(N171="nulová",J171,0)</f>
        <v>0</v>
      </c>
      <c r="BJ171" s="16" t="s">
        <v>103</v>
      </c>
      <c r="BK171" s="102">
        <f>ROUND(I171*H171,2)</f>
        <v>0</v>
      </c>
      <c r="BL171" s="16" t="s">
        <v>153</v>
      </c>
      <c r="BM171" s="182" t="s">
        <v>6</v>
      </c>
    </row>
    <row r="172" spans="2:65" s="183" customFormat="1">
      <c r="B172" s="184"/>
      <c r="D172" s="185" t="s">
        <v>155</v>
      </c>
      <c r="E172" s="186"/>
      <c r="F172" s="187" t="s">
        <v>434</v>
      </c>
      <c r="H172" s="188">
        <v>45.241999999999997</v>
      </c>
      <c r="I172" s="189"/>
      <c r="L172" s="184"/>
      <c r="M172" s="190"/>
      <c r="T172" s="191"/>
      <c r="AT172" s="186" t="s">
        <v>155</v>
      </c>
      <c r="AU172" s="186" t="s">
        <v>103</v>
      </c>
      <c r="AV172" s="183" t="s">
        <v>103</v>
      </c>
      <c r="AW172" s="183" t="s">
        <v>29</v>
      </c>
      <c r="AX172" s="183" t="s">
        <v>75</v>
      </c>
      <c r="AY172" s="186" t="s">
        <v>146</v>
      </c>
    </row>
    <row r="173" spans="2:65" s="207" customFormat="1">
      <c r="B173" s="208"/>
      <c r="D173" s="185" t="s">
        <v>155</v>
      </c>
      <c r="E173" s="209"/>
      <c r="F173" s="210" t="s">
        <v>169</v>
      </c>
      <c r="H173" s="211">
        <v>45.241999999999997</v>
      </c>
      <c r="I173" s="212"/>
      <c r="L173" s="208"/>
      <c r="M173" s="213"/>
      <c r="T173" s="214"/>
      <c r="AT173" s="209" t="s">
        <v>155</v>
      </c>
      <c r="AU173" s="209" t="s">
        <v>103</v>
      </c>
      <c r="AV173" s="207" t="s">
        <v>153</v>
      </c>
      <c r="AW173" s="207" t="s">
        <v>29</v>
      </c>
      <c r="AX173" s="207" t="s">
        <v>83</v>
      </c>
      <c r="AY173" s="209" t="s">
        <v>146</v>
      </c>
    </row>
    <row r="174" spans="2:65" s="158" customFormat="1" ht="22.9" customHeight="1">
      <c r="B174" s="159"/>
      <c r="D174" s="160" t="s">
        <v>74</v>
      </c>
      <c r="E174" s="169" t="s">
        <v>153</v>
      </c>
      <c r="F174" s="169" t="s">
        <v>435</v>
      </c>
      <c r="I174" s="162"/>
      <c r="J174" s="170">
        <f>BK174</f>
        <v>0</v>
      </c>
      <c r="L174" s="159"/>
      <c r="M174" s="164"/>
      <c r="P174" s="165">
        <f>SUM(P175:P182)</f>
        <v>0</v>
      </c>
      <c r="R174" s="165">
        <f>SUM(R175:R182)</f>
        <v>49.280342500000003</v>
      </c>
      <c r="T174" s="166">
        <f>SUM(T175:T182)</f>
        <v>0</v>
      </c>
      <c r="AR174" s="160" t="s">
        <v>83</v>
      </c>
      <c r="AT174" s="167" t="s">
        <v>74</v>
      </c>
      <c r="AU174" s="167" t="s">
        <v>83</v>
      </c>
      <c r="AY174" s="160" t="s">
        <v>146</v>
      </c>
      <c r="BK174" s="168">
        <f>SUM(BK175:BK182)</f>
        <v>0</v>
      </c>
    </row>
    <row r="175" spans="2:65" s="33" customFormat="1" ht="37.9" customHeight="1">
      <c r="B175" s="142"/>
      <c r="C175" s="171" t="s">
        <v>205</v>
      </c>
      <c r="D175" s="171" t="s">
        <v>149</v>
      </c>
      <c r="E175" s="172" t="s">
        <v>436</v>
      </c>
      <c r="F175" s="173" t="s">
        <v>437</v>
      </c>
      <c r="G175" s="174" t="s">
        <v>268</v>
      </c>
      <c r="H175" s="175">
        <v>26</v>
      </c>
      <c r="I175" s="176"/>
      <c r="J175" s="177">
        <f>ROUND(I175*H175,2)</f>
        <v>0</v>
      </c>
      <c r="K175" s="178"/>
      <c r="L175" s="34"/>
      <c r="M175" s="179"/>
      <c r="N175" s="141" t="s">
        <v>41</v>
      </c>
      <c r="P175" s="180">
        <f>O175*H175</f>
        <v>0</v>
      </c>
      <c r="Q175" s="180">
        <v>1.8907700000000001</v>
      </c>
      <c r="R175" s="180">
        <f>Q175*H175</f>
        <v>49.160020000000003</v>
      </c>
      <c r="S175" s="180">
        <v>0</v>
      </c>
      <c r="T175" s="181">
        <f>S175*H175</f>
        <v>0</v>
      </c>
      <c r="AR175" s="182" t="s">
        <v>153</v>
      </c>
      <c r="AT175" s="182" t="s">
        <v>149</v>
      </c>
      <c r="AU175" s="182" t="s">
        <v>103</v>
      </c>
      <c r="AY175" s="16" t="s">
        <v>146</v>
      </c>
      <c r="BE175" s="102">
        <f>IF(N175="základná",J175,0)</f>
        <v>0</v>
      </c>
      <c r="BF175" s="102">
        <f>IF(N175="znížená",J175,0)</f>
        <v>0</v>
      </c>
      <c r="BG175" s="102">
        <f>IF(N175="zákl. prenesená",J175,0)</f>
        <v>0</v>
      </c>
      <c r="BH175" s="102">
        <f>IF(N175="zníž. prenesená",J175,0)</f>
        <v>0</v>
      </c>
      <c r="BI175" s="102">
        <f>IF(N175="nulová",J175,0)</f>
        <v>0</v>
      </c>
      <c r="BJ175" s="16" t="s">
        <v>103</v>
      </c>
      <c r="BK175" s="102">
        <f>ROUND(I175*H175,2)</f>
        <v>0</v>
      </c>
      <c r="BL175" s="16" t="s">
        <v>153</v>
      </c>
      <c r="BM175" s="182" t="s">
        <v>285</v>
      </c>
    </row>
    <row r="176" spans="2:65" s="183" customFormat="1">
      <c r="B176" s="184"/>
      <c r="D176" s="185" t="s">
        <v>155</v>
      </c>
      <c r="E176" s="186"/>
      <c r="F176" s="187" t="s">
        <v>438</v>
      </c>
      <c r="H176" s="188">
        <v>21.071999999999999</v>
      </c>
      <c r="I176" s="189"/>
      <c r="L176" s="184"/>
      <c r="M176" s="190"/>
      <c r="T176" s="191"/>
      <c r="AT176" s="186" t="s">
        <v>155</v>
      </c>
      <c r="AU176" s="186" t="s">
        <v>103</v>
      </c>
      <c r="AV176" s="183" t="s">
        <v>103</v>
      </c>
      <c r="AW176" s="183" t="s">
        <v>29</v>
      </c>
      <c r="AX176" s="183" t="s">
        <v>75</v>
      </c>
      <c r="AY176" s="186" t="s">
        <v>146</v>
      </c>
    </row>
    <row r="177" spans="2:65" s="183" customFormat="1">
      <c r="B177" s="184"/>
      <c r="D177" s="185" t="s">
        <v>155</v>
      </c>
      <c r="E177" s="186"/>
      <c r="F177" s="187" t="s">
        <v>439</v>
      </c>
      <c r="H177" s="188">
        <v>4.4800000000000004</v>
      </c>
      <c r="I177" s="189"/>
      <c r="L177" s="184"/>
      <c r="M177" s="190"/>
      <c r="T177" s="191"/>
      <c r="AT177" s="186" t="s">
        <v>155</v>
      </c>
      <c r="AU177" s="186" t="s">
        <v>103</v>
      </c>
      <c r="AV177" s="183" t="s">
        <v>103</v>
      </c>
      <c r="AW177" s="183" t="s">
        <v>29</v>
      </c>
      <c r="AX177" s="183" t="s">
        <v>75</v>
      </c>
      <c r="AY177" s="186" t="s">
        <v>146</v>
      </c>
    </row>
    <row r="178" spans="2:65" s="183" customFormat="1">
      <c r="B178" s="184"/>
      <c r="D178" s="185" t="s">
        <v>155</v>
      </c>
      <c r="E178" s="186"/>
      <c r="F178" s="187" t="s">
        <v>440</v>
      </c>
      <c r="H178" s="188">
        <v>0.44800000000000001</v>
      </c>
      <c r="I178" s="189"/>
      <c r="L178" s="184"/>
      <c r="M178" s="190"/>
      <c r="T178" s="191"/>
      <c r="AT178" s="186" t="s">
        <v>155</v>
      </c>
      <c r="AU178" s="186" t="s">
        <v>103</v>
      </c>
      <c r="AV178" s="183" t="s">
        <v>103</v>
      </c>
      <c r="AW178" s="183" t="s">
        <v>29</v>
      </c>
      <c r="AX178" s="183" t="s">
        <v>75</v>
      </c>
      <c r="AY178" s="186" t="s">
        <v>146</v>
      </c>
    </row>
    <row r="179" spans="2:65" s="207" customFormat="1">
      <c r="B179" s="208"/>
      <c r="D179" s="185" t="s">
        <v>155</v>
      </c>
      <c r="E179" s="209"/>
      <c r="F179" s="210" t="s">
        <v>254</v>
      </c>
      <c r="H179" s="211">
        <v>26</v>
      </c>
      <c r="I179" s="212"/>
      <c r="L179" s="208"/>
      <c r="M179" s="213"/>
      <c r="T179" s="214"/>
      <c r="AT179" s="209" t="s">
        <v>155</v>
      </c>
      <c r="AU179" s="209" t="s">
        <v>103</v>
      </c>
      <c r="AV179" s="207" t="s">
        <v>153</v>
      </c>
      <c r="AW179" s="207" t="s">
        <v>29</v>
      </c>
      <c r="AX179" s="207" t="s">
        <v>83</v>
      </c>
      <c r="AY179" s="209" t="s">
        <v>146</v>
      </c>
    </row>
    <row r="180" spans="2:65" s="33" customFormat="1" ht="24.2" customHeight="1">
      <c r="B180" s="142"/>
      <c r="C180" s="171" t="s">
        <v>212</v>
      </c>
      <c r="D180" s="171" t="s">
        <v>149</v>
      </c>
      <c r="E180" s="172" t="s">
        <v>441</v>
      </c>
      <c r="F180" s="173" t="s">
        <v>442</v>
      </c>
      <c r="G180" s="174" t="s">
        <v>268</v>
      </c>
      <c r="H180" s="175">
        <v>0.05</v>
      </c>
      <c r="I180" s="176"/>
      <c r="J180" s="177">
        <f>ROUND(I180*H180,2)</f>
        <v>0</v>
      </c>
      <c r="K180" s="178"/>
      <c r="L180" s="34"/>
      <c r="M180" s="179"/>
      <c r="N180" s="141" t="s">
        <v>41</v>
      </c>
      <c r="P180" s="180">
        <f>O180*H180</f>
        <v>0</v>
      </c>
      <c r="Q180" s="180">
        <v>2.40645</v>
      </c>
      <c r="R180" s="180">
        <f>Q180*H180</f>
        <v>0.1203225</v>
      </c>
      <c r="S180" s="180">
        <v>0</v>
      </c>
      <c r="T180" s="181">
        <f>S180*H180</f>
        <v>0</v>
      </c>
      <c r="AR180" s="182" t="s">
        <v>153</v>
      </c>
      <c r="AT180" s="182" t="s">
        <v>149</v>
      </c>
      <c r="AU180" s="182" t="s">
        <v>103</v>
      </c>
      <c r="AY180" s="16" t="s">
        <v>146</v>
      </c>
      <c r="BE180" s="102">
        <f>IF(N180="základná",J180,0)</f>
        <v>0</v>
      </c>
      <c r="BF180" s="102">
        <f>IF(N180="znížená",J180,0)</f>
        <v>0</v>
      </c>
      <c r="BG180" s="102">
        <f>IF(N180="zákl. prenesená",J180,0)</f>
        <v>0</v>
      </c>
      <c r="BH180" s="102">
        <f>IF(N180="zníž. prenesená",J180,0)</f>
        <v>0</v>
      </c>
      <c r="BI180" s="102">
        <f>IF(N180="nulová",J180,0)</f>
        <v>0</v>
      </c>
      <c r="BJ180" s="16" t="s">
        <v>103</v>
      </c>
      <c r="BK180" s="102">
        <f>ROUND(I180*H180,2)</f>
        <v>0</v>
      </c>
      <c r="BL180" s="16" t="s">
        <v>153</v>
      </c>
      <c r="BM180" s="182" t="s">
        <v>289</v>
      </c>
    </row>
    <row r="181" spans="2:65" s="183" customFormat="1">
      <c r="B181" s="184"/>
      <c r="D181" s="185" t="s">
        <v>155</v>
      </c>
      <c r="E181" s="186"/>
      <c r="F181" s="187" t="s">
        <v>443</v>
      </c>
      <c r="H181" s="188">
        <v>0.05</v>
      </c>
      <c r="I181" s="189"/>
      <c r="L181" s="184"/>
      <c r="M181" s="190"/>
      <c r="T181" s="191"/>
      <c r="AT181" s="186" t="s">
        <v>155</v>
      </c>
      <c r="AU181" s="186" t="s">
        <v>103</v>
      </c>
      <c r="AV181" s="183" t="s">
        <v>103</v>
      </c>
      <c r="AW181" s="183" t="s">
        <v>29</v>
      </c>
      <c r="AX181" s="183" t="s">
        <v>75</v>
      </c>
      <c r="AY181" s="186" t="s">
        <v>146</v>
      </c>
    </row>
    <row r="182" spans="2:65" s="207" customFormat="1">
      <c r="B182" s="208"/>
      <c r="D182" s="185" t="s">
        <v>155</v>
      </c>
      <c r="E182" s="209"/>
      <c r="F182" s="210" t="s">
        <v>169</v>
      </c>
      <c r="H182" s="211">
        <v>0.05</v>
      </c>
      <c r="I182" s="212"/>
      <c r="L182" s="208"/>
      <c r="M182" s="213"/>
      <c r="T182" s="214"/>
      <c r="AT182" s="209" t="s">
        <v>155</v>
      </c>
      <c r="AU182" s="209" t="s">
        <v>103</v>
      </c>
      <c r="AV182" s="207" t="s">
        <v>153</v>
      </c>
      <c r="AW182" s="207" t="s">
        <v>29</v>
      </c>
      <c r="AX182" s="207" t="s">
        <v>83</v>
      </c>
      <c r="AY182" s="209" t="s">
        <v>146</v>
      </c>
    </row>
    <row r="183" spans="2:65" s="158" customFormat="1" ht="22.9" customHeight="1">
      <c r="B183" s="159"/>
      <c r="D183" s="160" t="s">
        <v>74</v>
      </c>
      <c r="E183" s="169" t="s">
        <v>186</v>
      </c>
      <c r="F183" s="169" t="s">
        <v>305</v>
      </c>
      <c r="I183" s="162"/>
      <c r="J183" s="170">
        <f>BK183</f>
        <v>0</v>
      </c>
      <c r="L183" s="159"/>
      <c r="M183" s="164"/>
      <c r="P183" s="165">
        <f>SUM(P184:P219)</f>
        <v>0</v>
      </c>
      <c r="R183" s="165">
        <f>SUM(R184:R219)</f>
        <v>1.8414289999999995</v>
      </c>
      <c r="T183" s="166">
        <f>SUM(T184:T219)</f>
        <v>0</v>
      </c>
      <c r="AR183" s="160" t="s">
        <v>83</v>
      </c>
      <c r="AT183" s="167" t="s">
        <v>74</v>
      </c>
      <c r="AU183" s="167" t="s">
        <v>83</v>
      </c>
      <c r="AY183" s="160" t="s">
        <v>146</v>
      </c>
      <c r="BK183" s="168">
        <f>SUM(BK184:BK219)</f>
        <v>0</v>
      </c>
    </row>
    <row r="184" spans="2:65" s="33" customFormat="1" ht="24.2" customHeight="1">
      <c r="B184" s="142"/>
      <c r="C184" s="171" t="s">
        <v>216</v>
      </c>
      <c r="D184" s="171" t="s">
        <v>149</v>
      </c>
      <c r="E184" s="172" t="s">
        <v>444</v>
      </c>
      <c r="F184" s="173" t="s">
        <v>445</v>
      </c>
      <c r="G184" s="174" t="s">
        <v>309</v>
      </c>
      <c r="H184" s="175">
        <v>1</v>
      </c>
      <c r="I184" s="176"/>
      <c r="J184" s="177">
        <f t="shared" ref="J184:J219" si="5">ROUND(I184*H184,2)</f>
        <v>0</v>
      </c>
      <c r="K184" s="178"/>
      <c r="L184" s="34"/>
      <c r="M184" s="179"/>
      <c r="N184" s="141" t="s">
        <v>41</v>
      </c>
      <c r="P184" s="180">
        <f t="shared" ref="P184:P219" si="6">O184*H184</f>
        <v>0</v>
      </c>
      <c r="Q184" s="180">
        <v>3.1700000000000001E-3</v>
      </c>
      <c r="R184" s="180">
        <f t="shared" ref="R184:R219" si="7">Q184*H184</f>
        <v>3.1700000000000001E-3</v>
      </c>
      <c r="S184" s="180">
        <v>0</v>
      </c>
      <c r="T184" s="181">
        <f t="shared" ref="T184:T219" si="8">S184*H184</f>
        <v>0</v>
      </c>
      <c r="AR184" s="182" t="s">
        <v>153</v>
      </c>
      <c r="AT184" s="182" t="s">
        <v>149</v>
      </c>
      <c r="AU184" s="182" t="s">
        <v>103</v>
      </c>
      <c r="AY184" s="16" t="s">
        <v>146</v>
      </c>
      <c r="BE184" s="102">
        <f t="shared" ref="BE184:BE219" si="9">IF(N184="základná",J184,0)</f>
        <v>0</v>
      </c>
      <c r="BF184" s="102">
        <f t="shared" ref="BF184:BF219" si="10">IF(N184="znížená",J184,0)</f>
        <v>0</v>
      </c>
      <c r="BG184" s="102">
        <f t="shared" ref="BG184:BG219" si="11">IF(N184="zákl. prenesená",J184,0)</f>
        <v>0</v>
      </c>
      <c r="BH184" s="102">
        <f t="shared" ref="BH184:BH219" si="12">IF(N184="zníž. prenesená",J184,0)</f>
        <v>0</v>
      </c>
      <c r="BI184" s="102">
        <f t="shared" ref="BI184:BI219" si="13">IF(N184="nulová",J184,0)</f>
        <v>0</v>
      </c>
      <c r="BJ184" s="16" t="s">
        <v>103</v>
      </c>
      <c r="BK184" s="102">
        <f t="shared" ref="BK184:BK219" si="14">ROUND(I184*H184,2)</f>
        <v>0</v>
      </c>
      <c r="BL184" s="16" t="s">
        <v>153</v>
      </c>
      <c r="BM184" s="182" t="s">
        <v>293</v>
      </c>
    </row>
    <row r="185" spans="2:65" s="33" customFormat="1" ht="24.2" customHeight="1">
      <c r="B185" s="142"/>
      <c r="C185" s="171" t="s">
        <v>223</v>
      </c>
      <c r="D185" s="171" t="s">
        <v>149</v>
      </c>
      <c r="E185" s="172" t="s">
        <v>446</v>
      </c>
      <c r="F185" s="173" t="s">
        <v>447</v>
      </c>
      <c r="G185" s="174" t="s">
        <v>314</v>
      </c>
      <c r="H185" s="175">
        <v>3</v>
      </c>
      <c r="I185" s="176"/>
      <c r="J185" s="177">
        <f t="shared" si="5"/>
        <v>0</v>
      </c>
      <c r="K185" s="178"/>
      <c r="L185" s="34"/>
      <c r="M185" s="179"/>
      <c r="N185" s="141" t="s">
        <v>41</v>
      </c>
      <c r="P185" s="180">
        <f t="shared" si="6"/>
        <v>0</v>
      </c>
      <c r="Q185" s="180">
        <v>1.0000000000000001E-5</v>
      </c>
      <c r="R185" s="180">
        <f t="shared" si="7"/>
        <v>3.0000000000000004E-5</v>
      </c>
      <c r="S185" s="180">
        <v>0</v>
      </c>
      <c r="T185" s="181">
        <f t="shared" si="8"/>
        <v>0</v>
      </c>
      <c r="AR185" s="182" t="s">
        <v>153</v>
      </c>
      <c r="AT185" s="182" t="s">
        <v>149</v>
      </c>
      <c r="AU185" s="182" t="s">
        <v>103</v>
      </c>
      <c r="AY185" s="16" t="s">
        <v>146</v>
      </c>
      <c r="BE185" s="102">
        <f t="shared" si="9"/>
        <v>0</v>
      </c>
      <c r="BF185" s="102">
        <f t="shared" si="10"/>
        <v>0</v>
      </c>
      <c r="BG185" s="102">
        <f t="shared" si="11"/>
        <v>0</v>
      </c>
      <c r="BH185" s="102">
        <f t="shared" si="12"/>
        <v>0</v>
      </c>
      <c r="BI185" s="102">
        <f t="shared" si="13"/>
        <v>0</v>
      </c>
      <c r="BJ185" s="16" t="s">
        <v>103</v>
      </c>
      <c r="BK185" s="102">
        <f t="shared" si="14"/>
        <v>0</v>
      </c>
      <c r="BL185" s="16" t="s">
        <v>153</v>
      </c>
      <c r="BM185" s="182" t="s">
        <v>297</v>
      </c>
    </row>
    <row r="186" spans="2:65" s="33" customFormat="1" ht="24.2" customHeight="1">
      <c r="B186" s="142"/>
      <c r="C186" s="215" t="s">
        <v>227</v>
      </c>
      <c r="D186" s="215" t="s">
        <v>206</v>
      </c>
      <c r="E186" s="216" t="s">
        <v>448</v>
      </c>
      <c r="F186" s="217" t="s">
        <v>449</v>
      </c>
      <c r="G186" s="218" t="s">
        <v>309</v>
      </c>
      <c r="H186" s="219">
        <v>3</v>
      </c>
      <c r="I186" s="220"/>
      <c r="J186" s="221">
        <f t="shared" si="5"/>
        <v>0</v>
      </c>
      <c r="K186" s="222"/>
      <c r="L186" s="223"/>
      <c r="M186" s="224"/>
      <c r="N186" s="225" t="s">
        <v>41</v>
      </c>
      <c r="P186" s="180">
        <f t="shared" si="6"/>
        <v>0</v>
      </c>
      <c r="Q186" s="180">
        <v>1.6900000000000001E-3</v>
      </c>
      <c r="R186" s="180">
        <f t="shared" si="7"/>
        <v>5.0699999999999999E-3</v>
      </c>
      <c r="S186" s="180">
        <v>0</v>
      </c>
      <c r="T186" s="181">
        <f t="shared" si="8"/>
        <v>0</v>
      </c>
      <c r="AR186" s="182" t="s">
        <v>186</v>
      </c>
      <c r="AT186" s="182" t="s">
        <v>206</v>
      </c>
      <c r="AU186" s="182" t="s">
        <v>103</v>
      </c>
      <c r="AY186" s="16" t="s">
        <v>146</v>
      </c>
      <c r="BE186" s="102">
        <f t="shared" si="9"/>
        <v>0</v>
      </c>
      <c r="BF186" s="102">
        <f t="shared" si="10"/>
        <v>0</v>
      </c>
      <c r="BG186" s="102">
        <f t="shared" si="11"/>
        <v>0</v>
      </c>
      <c r="BH186" s="102">
        <f t="shared" si="12"/>
        <v>0</v>
      </c>
      <c r="BI186" s="102">
        <f t="shared" si="13"/>
        <v>0</v>
      </c>
      <c r="BJ186" s="16" t="s">
        <v>103</v>
      </c>
      <c r="BK186" s="102">
        <f t="shared" si="14"/>
        <v>0</v>
      </c>
      <c r="BL186" s="16" t="s">
        <v>153</v>
      </c>
      <c r="BM186" s="182" t="s">
        <v>301</v>
      </c>
    </row>
    <row r="187" spans="2:65" s="33" customFormat="1" ht="24.2" customHeight="1">
      <c r="B187" s="142"/>
      <c r="C187" s="171" t="s">
        <v>202</v>
      </c>
      <c r="D187" s="171" t="s">
        <v>149</v>
      </c>
      <c r="E187" s="172" t="s">
        <v>450</v>
      </c>
      <c r="F187" s="173" t="s">
        <v>451</v>
      </c>
      <c r="G187" s="174" t="s">
        <v>314</v>
      </c>
      <c r="H187" s="175">
        <v>10</v>
      </c>
      <c r="I187" s="176"/>
      <c r="J187" s="177">
        <f t="shared" si="5"/>
        <v>0</v>
      </c>
      <c r="K187" s="178"/>
      <c r="L187" s="34"/>
      <c r="M187" s="179"/>
      <c r="N187" s="141" t="s">
        <v>41</v>
      </c>
      <c r="P187" s="180">
        <f t="shared" si="6"/>
        <v>0</v>
      </c>
      <c r="Q187" s="180">
        <v>1.0000000000000001E-5</v>
      </c>
      <c r="R187" s="180">
        <f t="shared" si="7"/>
        <v>1E-4</v>
      </c>
      <c r="S187" s="180">
        <v>0</v>
      </c>
      <c r="T187" s="181">
        <f t="shared" si="8"/>
        <v>0</v>
      </c>
      <c r="AR187" s="182" t="s">
        <v>153</v>
      </c>
      <c r="AT187" s="182" t="s">
        <v>149</v>
      </c>
      <c r="AU187" s="182" t="s">
        <v>103</v>
      </c>
      <c r="AY187" s="16" t="s">
        <v>146</v>
      </c>
      <c r="BE187" s="102">
        <f t="shared" si="9"/>
        <v>0</v>
      </c>
      <c r="BF187" s="102">
        <f t="shared" si="10"/>
        <v>0</v>
      </c>
      <c r="BG187" s="102">
        <f t="shared" si="11"/>
        <v>0</v>
      </c>
      <c r="BH187" s="102">
        <f t="shared" si="12"/>
        <v>0</v>
      </c>
      <c r="BI187" s="102">
        <f t="shared" si="13"/>
        <v>0</v>
      </c>
      <c r="BJ187" s="16" t="s">
        <v>103</v>
      </c>
      <c r="BK187" s="102">
        <f t="shared" si="14"/>
        <v>0</v>
      </c>
      <c r="BL187" s="16" t="s">
        <v>153</v>
      </c>
      <c r="BM187" s="182" t="s">
        <v>209</v>
      </c>
    </row>
    <row r="188" spans="2:65" s="33" customFormat="1" ht="24.2" customHeight="1">
      <c r="B188" s="142"/>
      <c r="C188" s="215" t="s">
        <v>306</v>
      </c>
      <c r="D188" s="215" t="s">
        <v>206</v>
      </c>
      <c r="E188" s="216" t="s">
        <v>452</v>
      </c>
      <c r="F188" s="217" t="s">
        <v>453</v>
      </c>
      <c r="G188" s="218" t="s">
        <v>309</v>
      </c>
      <c r="H188" s="219">
        <v>10</v>
      </c>
      <c r="I188" s="220"/>
      <c r="J188" s="221">
        <f t="shared" si="5"/>
        <v>0</v>
      </c>
      <c r="K188" s="222"/>
      <c r="L188" s="223"/>
      <c r="M188" s="224"/>
      <c r="N188" s="225" t="s">
        <v>41</v>
      </c>
      <c r="P188" s="180">
        <f t="shared" si="6"/>
        <v>0</v>
      </c>
      <c r="Q188" s="180">
        <v>2.1800000000000001E-3</v>
      </c>
      <c r="R188" s="180">
        <f t="shared" si="7"/>
        <v>2.18E-2</v>
      </c>
      <c r="S188" s="180">
        <v>0</v>
      </c>
      <c r="T188" s="181">
        <f t="shared" si="8"/>
        <v>0</v>
      </c>
      <c r="AR188" s="182" t="s">
        <v>186</v>
      </c>
      <c r="AT188" s="182" t="s">
        <v>206</v>
      </c>
      <c r="AU188" s="182" t="s">
        <v>103</v>
      </c>
      <c r="AY188" s="16" t="s">
        <v>146</v>
      </c>
      <c r="BE188" s="102">
        <f t="shared" si="9"/>
        <v>0</v>
      </c>
      <c r="BF188" s="102">
        <f t="shared" si="10"/>
        <v>0</v>
      </c>
      <c r="BG188" s="102">
        <f t="shared" si="11"/>
        <v>0</v>
      </c>
      <c r="BH188" s="102">
        <f t="shared" si="12"/>
        <v>0</v>
      </c>
      <c r="BI188" s="102">
        <f t="shared" si="13"/>
        <v>0</v>
      </c>
      <c r="BJ188" s="16" t="s">
        <v>103</v>
      </c>
      <c r="BK188" s="102">
        <f t="shared" si="14"/>
        <v>0</v>
      </c>
      <c r="BL188" s="16" t="s">
        <v>153</v>
      </c>
      <c r="BM188" s="182" t="s">
        <v>310</v>
      </c>
    </row>
    <row r="189" spans="2:65" s="33" customFormat="1" ht="24.2" customHeight="1">
      <c r="B189" s="142"/>
      <c r="C189" s="171" t="s">
        <v>278</v>
      </c>
      <c r="D189" s="171" t="s">
        <v>149</v>
      </c>
      <c r="E189" s="172" t="s">
        <v>454</v>
      </c>
      <c r="F189" s="173" t="s">
        <v>455</v>
      </c>
      <c r="G189" s="174" t="s">
        <v>314</v>
      </c>
      <c r="H189" s="175">
        <v>1</v>
      </c>
      <c r="I189" s="176"/>
      <c r="J189" s="177">
        <f t="shared" si="5"/>
        <v>0</v>
      </c>
      <c r="K189" s="178"/>
      <c r="L189" s="34"/>
      <c r="M189" s="179"/>
      <c r="N189" s="141" t="s">
        <v>41</v>
      </c>
      <c r="P189" s="180">
        <f t="shared" si="6"/>
        <v>0</v>
      </c>
      <c r="Q189" s="180">
        <v>1.0000000000000001E-5</v>
      </c>
      <c r="R189" s="180">
        <f t="shared" si="7"/>
        <v>1.0000000000000001E-5</v>
      </c>
      <c r="S189" s="180">
        <v>0</v>
      </c>
      <c r="T189" s="181">
        <f t="shared" si="8"/>
        <v>0</v>
      </c>
      <c r="AR189" s="182" t="s">
        <v>153</v>
      </c>
      <c r="AT189" s="182" t="s">
        <v>149</v>
      </c>
      <c r="AU189" s="182" t="s">
        <v>103</v>
      </c>
      <c r="AY189" s="16" t="s">
        <v>146</v>
      </c>
      <c r="BE189" s="102">
        <f t="shared" si="9"/>
        <v>0</v>
      </c>
      <c r="BF189" s="102">
        <f t="shared" si="10"/>
        <v>0</v>
      </c>
      <c r="BG189" s="102">
        <f t="shared" si="11"/>
        <v>0</v>
      </c>
      <c r="BH189" s="102">
        <f t="shared" si="12"/>
        <v>0</v>
      </c>
      <c r="BI189" s="102">
        <f t="shared" si="13"/>
        <v>0</v>
      </c>
      <c r="BJ189" s="16" t="s">
        <v>103</v>
      </c>
      <c r="BK189" s="102">
        <f t="shared" si="14"/>
        <v>0</v>
      </c>
      <c r="BL189" s="16" t="s">
        <v>153</v>
      </c>
      <c r="BM189" s="182" t="s">
        <v>315</v>
      </c>
    </row>
    <row r="190" spans="2:65" s="33" customFormat="1" ht="24.2" customHeight="1">
      <c r="B190" s="142"/>
      <c r="C190" s="215" t="s">
        <v>316</v>
      </c>
      <c r="D190" s="215" t="s">
        <v>206</v>
      </c>
      <c r="E190" s="216" t="s">
        <v>456</v>
      </c>
      <c r="F190" s="217" t="s">
        <v>457</v>
      </c>
      <c r="G190" s="218" t="s">
        <v>309</v>
      </c>
      <c r="H190" s="219">
        <v>1</v>
      </c>
      <c r="I190" s="220"/>
      <c r="J190" s="221">
        <f t="shared" si="5"/>
        <v>0</v>
      </c>
      <c r="K190" s="222"/>
      <c r="L190" s="223"/>
      <c r="M190" s="224"/>
      <c r="N190" s="225" t="s">
        <v>41</v>
      </c>
      <c r="P190" s="180">
        <f t="shared" si="6"/>
        <v>0</v>
      </c>
      <c r="Q190" s="180">
        <v>3.6700000000000001E-3</v>
      </c>
      <c r="R190" s="180">
        <f t="shared" si="7"/>
        <v>3.6700000000000001E-3</v>
      </c>
      <c r="S190" s="180">
        <v>0</v>
      </c>
      <c r="T190" s="181">
        <f t="shared" si="8"/>
        <v>0</v>
      </c>
      <c r="AR190" s="182" t="s">
        <v>186</v>
      </c>
      <c r="AT190" s="182" t="s">
        <v>206</v>
      </c>
      <c r="AU190" s="182" t="s">
        <v>103</v>
      </c>
      <c r="AY190" s="16" t="s">
        <v>146</v>
      </c>
      <c r="BE190" s="102">
        <f t="shared" si="9"/>
        <v>0</v>
      </c>
      <c r="BF190" s="102">
        <f t="shared" si="10"/>
        <v>0</v>
      </c>
      <c r="BG190" s="102">
        <f t="shared" si="11"/>
        <v>0</v>
      </c>
      <c r="BH190" s="102">
        <f t="shared" si="12"/>
        <v>0</v>
      </c>
      <c r="BI190" s="102">
        <f t="shared" si="13"/>
        <v>0</v>
      </c>
      <c r="BJ190" s="16" t="s">
        <v>103</v>
      </c>
      <c r="BK190" s="102">
        <f t="shared" si="14"/>
        <v>0</v>
      </c>
      <c r="BL190" s="16" t="s">
        <v>153</v>
      </c>
      <c r="BM190" s="182" t="s">
        <v>319</v>
      </c>
    </row>
    <row r="191" spans="2:65" s="33" customFormat="1" ht="24.2" customHeight="1">
      <c r="B191" s="142"/>
      <c r="C191" s="171" t="s">
        <v>6</v>
      </c>
      <c r="D191" s="171" t="s">
        <v>149</v>
      </c>
      <c r="E191" s="172" t="s">
        <v>458</v>
      </c>
      <c r="F191" s="173" t="s">
        <v>459</v>
      </c>
      <c r="G191" s="174" t="s">
        <v>314</v>
      </c>
      <c r="H191" s="175">
        <v>42.9</v>
      </c>
      <c r="I191" s="176"/>
      <c r="J191" s="177">
        <f t="shared" si="5"/>
        <v>0</v>
      </c>
      <c r="K191" s="178"/>
      <c r="L191" s="34"/>
      <c r="M191" s="179"/>
      <c r="N191" s="141" t="s">
        <v>41</v>
      </c>
      <c r="P191" s="180">
        <f t="shared" si="6"/>
        <v>0</v>
      </c>
      <c r="Q191" s="180">
        <v>1.0000000000000001E-5</v>
      </c>
      <c r="R191" s="180">
        <f t="shared" si="7"/>
        <v>4.2900000000000002E-4</v>
      </c>
      <c r="S191" s="180">
        <v>0</v>
      </c>
      <c r="T191" s="181">
        <f t="shared" si="8"/>
        <v>0</v>
      </c>
      <c r="AR191" s="182" t="s">
        <v>153</v>
      </c>
      <c r="AT191" s="182" t="s">
        <v>149</v>
      </c>
      <c r="AU191" s="182" t="s">
        <v>103</v>
      </c>
      <c r="AY191" s="16" t="s">
        <v>146</v>
      </c>
      <c r="BE191" s="102">
        <f t="shared" si="9"/>
        <v>0</v>
      </c>
      <c r="BF191" s="102">
        <f t="shared" si="10"/>
        <v>0</v>
      </c>
      <c r="BG191" s="102">
        <f t="shared" si="11"/>
        <v>0</v>
      </c>
      <c r="BH191" s="102">
        <f t="shared" si="12"/>
        <v>0</v>
      </c>
      <c r="BI191" s="102">
        <f t="shared" si="13"/>
        <v>0</v>
      </c>
      <c r="BJ191" s="16" t="s">
        <v>103</v>
      </c>
      <c r="BK191" s="102">
        <f t="shared" si="14"/>
        <v>0</v>
      </c>
      <c r="BL191" s="16" t="s">
        <v>153</v>
      </c>
      <c r="BM191" s="182" t="s">
        <v>322</v>
      </c>
    </row>
    <row r="192" spans="2:65" s="33" customFormat="1" ht="24.2" customHeight="1">
      <c r="B192" s="142"/>
      <c r="C192" s="215" t="s">
        <v>324</v>
      </c>
      <c r="D192" s="215" t="s">
        <v>206</v>
      </c>
      <c r="E192" s="216" t="s">
        <v>460</v>
      </c>
      <c r="F192" s="217" t="s">
        <v>461</v>
      </c>
      <c r="G192" s="218" t="s">
        <v>309</v>
      </c>
      <c r="H192" s="219">
        <v>7</v>
      </c>
      <c r="I192" s="220"/>
      <c r="J192" s="221">
        <f t="shared" si="5"/>
        <v>0</v>
      </c>
      <c r="K192" s="222"/>
      <c r="L192" s="223"/>
      <c r="M192" s="224"/>
      <c r="N192" s="225" t="s">
        <v>41</v>
      </c>
      <c r="P192" s="180">
        <f t="shared" si="6"/>
        <v>0</v>
      </c>
      <c r="Q192" s="180">
        <v>5.8500000000000002E-3</v>
      </c>
      <c r="R192" s="180">
        <f t="shared" si="7"/>
        <v>4.095E-2</v>
      </c>
      <c r="S192" s="180">
        <v>0</v>
      </c>
      <c r="T192" s="181">
        <f t="shared" si="8"/>
        <v>0</v>
      </c>
      <c r="AR192" s="182" t="s">
        <v>186</v>
      </c>
      <c r="AT192" s="182" t="s">
        <v>206</v>
      </c>
      <c r="AU192" s="182" t="s">
        <v>103</v>
      </c>
      <c r="AY192" s="16" t="s">
        <v>146</v>
      </c>
      <c r="BE192" s="102">
        <f t="shared" si="9"/>
        <v>0</v>
      </c>
      <c r="BF192" s="102">
        <f t="shared" si="10"/>
        <v>0</v>
      </c>
      <c r="BG192" s="102">
        <f t="shared" si="11"/>
        <v>0</v>
      </c>
      <c r="BH192" s="102">
        <f t="shared" si="12"/>
        <v>0</v>
      </c>
      <c r="BI192" s="102">
        <f t="shared" si="13"/>
        <v>0</v>
      </c>
      <c r="BJ192" s="16" t="s">
        <v>103</v>
      </c>
      <c r="BK192" s="102">
        <f t="shared" si="14"/>
        <v>0</v>
      </c>
      <c r="BL192" s="16" t="s">
        <v>153</v>
      </c>
      <c r="BM192" s="182" t="s">
        <v>328</v>
      </c>
    </row>
    <row r="193" spans="2:65" s="33" customFormat="1" ht="24.2" customHeight="1">
      <c r="B193" s="142"/>
      <c r="C193" s="215" t="s">
        <v>285</v>
      </c>
      <c r="D193" s="215" t="s">
        <v>206</v>
      </c>
      <c r="E193" s="216" t="s">
        <v>462</v>
      </c>
      <c r="F193" s="217" t="s">
        <v>463</v>
      </c>
      <c r="G193" s="218" t="s">
        <v>309</v>
      </c>
      <c r="H193" s="219">
        <v>7</v>
      </c>
      <c r="I193" s="220"/>
      <c r="J193" s="221">
        <f t="shared" si="5"/>
        <v>0</v>
      </c>
      <c r="K193" s="222"/>
      <c r="L193" s="223"/>
      <c r="M193" s="224"/>
      <c r="N193" s="225" t="s">
        <v>41</v>
      </c>
      <c r="P193" s="180">
        <f t="shared" si="6"/>
        <v>0</v>
      </c>
      <c r="Q193" s="180">
        <v>2.6009999999999998E-2</v>
      </c>
      <c r="R193" s="180">
        <f t="shared" si="7"/>
        <v>0.18206999999999998</v>
      </c>
      <c r="S193" s="180">
        <v>0</v>
      </c>
      <c r="T193" s="181">
        <f t="shared" si="8"/>
        <v>0</v>
      </c>
      <c r="AR193" s="182" t="s">
        <v>186</v>
      </c>
      <c r="AT193" s="182" t="s">
        <v>206</v>
      </c>
      <c r="AU193" s="182" t="s">
        <v>103</v>
      </c>
      <c r="AY193" s="16" t="s">
        <v>146</v>
      </c>
      <c r="BE193" s="102">
        <f t="shared" si="9"/>
        <v>0</v>
      </c>
      <c r="BF193" s="102">
        <f t="shared" si="10"/>
        <v>0</v>
      </c>
      <c r="BG193" s="102">
        <f t="shared" si="11"/>
        <v>0</v>
      </c>
      <c r="BH193" s="102">
        <f t="shared" si="12"/>
        <v>0</v>
      </c>
      <c r="BI193" s="102">
        <f t="shared" si="13"/>
        <v>0</v>
      </c>
      <c r="BJ193" s="16" t="s">
        <v>103</v>
      </c>
      <c r="BK193" s="102">
        <f t="shared" si="14"/>
        <v>0</v>
      </c>
      <c r="BL193" s="16" t="s">
        <v>153</v>
      </c>
      <c r="BM193" s="182" t="s">
        <v>332</v>
      </c>
    </row>
    <row r="194" spans="2:65" s="33" customFormat="1" ht="16.5" customHeight="1">
      <c r="B194" s="142"/>
      <c r="C194" s="171" t="s">
        <v>333</v>
      </c>
      <c r="D194" s="171" t="s">
        <v>149</v>
      </c>
      <c r="E194" s="172" t="s">
        <v>464</v>
      </c>
      <c r="F194" s="173" t="s">
        <v>465</v>
      </c>
      <c r="G194" s="174" t="s">
        <v>309</v>
      </c>
      <c r="H194" s="175">
        <v>6</v>
      </c>
      <c r="I194" s="176"/>
      <c r="J194" s="177">
        <f t="shared" si="5"/>
        <v>0</v>
      </c>
      <c r="K194" s="178"/>
      <c r="L194" s="34"/>
      <c r="M194" s="179"/>
      <c r="N194" s="141" t="s">
        <v>41</v>
      </c>
      <c r="P194" s="180">
        <f t="shared" si="6"/>
        <v>0</v>
      </c>
      <c r="Q194" s="180">
        <v>4.0000000000000003E-5</v>
      </c>
      <c r="R194" s="180">
        <f t="shared" si="7"/>
        <v>2.4000000000000003E-4</v>
      </c>
      <c r="S194" s="180">
        <v>0</v>
      </c>
      <c r="T194" s="181">
        <f t="shared" si="8"/>
        <v>0</v>
      </c>
      <c r="AR194" s="182" t="s">
        <v>153</v>
      </c>
      <c r="AT194" s="182" t="s">
        <v>149</v>
      </c>
      <c r="AU194" s="182" t="s">
        <v>103</v>
      </c>
      <c r="AY194" s="16" t="s">
        <v>146</v>
      </c>
      <c r="BE194" s="102">
        <f t="shared" si="9"/>
        <v>0</v>
      </c>
      <c r="BF194" s="102">
        <f t="shared" si="10"/>
        <v>0</v>
      </c>
      <c r="BG194" s="102">
        <f t="shared" si="11"/>
        <v>0</v>
      </c>
      <c r="BH194" s="102">
        <f t="shared" si="12"/>
        <v>0</v>
      </c>
      <c r="BI194" s="102">
        <f t="shared" si="13"/>
        <v>0</v>
      </c>
      <c r="BJ194" s="16" t="s">
        <v>103</v>
      </c>
      <c r="BK194" s="102">
        <f t="shared" si="14"/>
        <v>0</v>
      </c>
      <c r="BL194" s="16" t="s">
        <v>153</v>
      </c>
      <c r="BM194" s="182" t="s">
        <v>336</v>
      </c>
    </row>
    <row r="195" spans="2:65" s="33" customFormat="1" ht="24.2" customHeight="1">
      <c r="B195" s="142"/>
      <c r="C195" s="215" t="s">
        <v>289</v>
      </c>
      <c r="D195" s="215" t="s">
        <v>206</v>
      </c>
      <c r="E195" s="216" t="s">
        <v>466</v>
      </c>
      <c r="F195" s="217" t="s">
        <v>467</v>
      </c>
      <c r="G195" s="218" t="s">
        <v>309</v>
      </c>
      <c r="H195" s="219">
        <v>3</v>
      </c>
      <c r="I195" s="220"/>
      <c r="J195" s="221">
        <f t="shared" si="5"/>
        <v>0</v>
      </c>
      <c r="K195" s="222"/>
      <c r="L195" s="223"/>
      <c r="M195" s="224"/>
      <c r="N195" s="225" t="s">
        <v>41</v>
      </c>
      <c r="P195" s="180">
        <f t="shared" si="6"/>
        <v>0</v>
      </c>
      <c r="Q195" s="180">
        <v>6.9999999999999999E-4</v>
      </c>
      <c r="R195" s="180">
        <f t="shared" si="7"/>
        <v>2.0999999999999999E-3</v>
      </c>
      <c r="S195" s="180">
        <v>0</v>
      </c>
      <c r="T195" s="181">
        <f t="shared" si="8"/>
        <v>0</v>
      </c>
      <c r="AR195" s="182" t="s">
        <v>186</v>
      </c>
      <c r="AT195" s="182" t="s">
        <v>206</v>
      </c>
      <c r="AU195" s="182" t="s">
        <v>103</v>
      </c>
      <c r="AY195" s="16" t="s">
        <v>146</v>
      </c>
      <c r="BE195" s="102">
        <f t="shared" si="9"/>
        <v>0</v>
      </c>
      <c r="BF195" s="102">
        <f t="shared" si="10"/>
        <v>0</v>
      </c>
      <c r="BG195" s="102">
        <f t="shared" si="11"/>
        <v>0</v>
      </c>
      <c r="BH195" s="102">
        <f t="shared" si="12"/>
        <v>0</v>
      </c>
      <c r="BI195" s="102">
        <f t="shared" si="13"/>
        <v>0</v>
      </c>
      <c r="BJ195" s="16" t="s">
        <v>103</v>
      </c>
      <c r="BK195" s="102">
        <f t="shared" si="14"/>
        <v>0</v>
      </c>
      <c r="BL195" s="16" t="s">
        <v>153</v>
      </c>
      <c r="BM195" s="182" t="s">
        <v>340</v>
      </c>
    </row>
    <row r="196" spans="2:65" s="33" customFormat="1" ht="16.5" customHeight="1">
      <c r="B196" s="142"/>
      <c r="C196" s="171" t="s">
        <v>341</v>
      </c>
      <c r="D196" s="171" t="s">
        <v>149</v>
      </c>
      <c r="E196" s="172" t="s">
        <v>468</v>
      </c>
      <c r="F196" s="173" t="s">
        <v>469</v>
      </c>
      <c r="G196" s="174" t="s">
        <v>309</v>
      </c>
      <c r="H196" s="175">
        <v>3</v>
      </c>
      <c r="I196" s="176"/>
      <c r="J196" s="177">
        <f t="shared" si="5"/>
        <v>0</v>
      </c>
      <c r="K196" s="178"/>
      <c r="L196" s="34"/>
      <c r="M196" s="179"/>
      <c r="N196" s="141" t="s">
        <v>41</v>
      </c>
      <c r="P196" s="180">
        <f t="shared" si="6"/>
        <v>0</v>
      </c>
      <c r="Q196" s="180">
        <v>4.0000000000000003E-5</v>
      </c>
      <c r="R196" s="180">
        <f t="shared" si="7"/>
        <v>1.2000000000000002E-4</v>
      </c>
      <c r="S196" s="180">
        <v>0</v>
      </c>
      <c r="T196" s="181">
        <f t="shared" si="8"/>
        <v>0</v>
      </c>
      <c r="AR196" s="182" t="s">
        <v>153</v>
      </c>
      <c r="AT196" s="182" t="s">
        <v>149</v>
      </c>
      <c r="AU196" s="182" t="s">
        <v>103</v>
      </c>
      <c r="AY196" s="16" t="s">
        <v>146</v>
      </c>
      <c r="BE196" s="102">
        <f t="shared" si="9"/>
        <v>0</v>
      </c>
      <c r="BF196" s="102">
        <f t="shared" si="10"/>
        <v>0</v>
      </c>
      <c r="BG196" s="102">
        <f t="shared" si="11"/>
        <v>0</v>
      </c>
      <c r="BH196" s="102">
        <f t="shared" si="12"/>
        <v>0</v>
      </c>
      <c r="BI196" s="102">
        <f t="shared" si="13"/>
        <v>0</v>
      </c>
      <c r="BJ196" s="16" t="s">
        <v>103</v>
      </c>
      <c r="BK196" s="102">
        <f t="shared" si="14"/>
        <v>0</v>
      </c>
      <c r="BL196" s="16" t="s">
        <v>153</v>
      </c>
      <c r="BM196" s="182" t="s">
        <v>344</v>
      </c>
    </row>
    <row r="197" spans="2:65" s="33" customFormat="1" ht="24.2" customHeight="1">
      <c r="B197" s="142"/>
      <c r="C197" s="215" t="s">
        <v>293</v>
      </c>
      <c r="D197" s="215" t="s">
        <v>206</v>
      </c>
      <c r="E197" s="216" t="s">
        <v>470</v>
      </c>
      <c r="F197" s="217" t="s">
        <v>471</v>
      </c>
      <c r="G197" s="218" t="s">
        <v>309</v>
      </c>
      <c r="H197" s="219">
        <v>3</v>
      </c>
      <c r="I197" s="220"/>
      <c r="J197" s="221">
        <f t="shared" si="5"/>
        <v>0</v>
      </c>
      <c r="K197" s="222"/>
      <c r="L197" s="223"/>
      <c r="M197" s="224"/>
      <c r="N197" s="225" t="s">
        <v>41</v>
      </c>
      <c r="P197" s="180">
        <f t="shared" si="6"/>
        <v>0</v>
      </c>
      <c r="Q197" s="180">
        <v>3.8999999999999999E-4</v>
      </c>
      <c r="R197" s="180">
        <f t="shared" si="7"/>
        <v>1.17E-3</v>
      </c>
      <c r="S197" s="180">
        <v>0</v>
      </c>
      <c r="T197" s="181">
        <f t="shared" si="8"/>
        <v>0</v>
      </c>
      <c r="AR197" s="182" t="s">
        <v>186</v>
      </c>
      <c r="AT197" s="182" t="s">
        <v>206</v>
      </c>
      <c r="AU197" s="182" t="s">
        <v>103</v>
      </c>
      <c r="AY197" s="16" t="s">
        <v>146</v>
      </c>
      <c r="BE197" s="102">
        <f t="shared" si="9"/>
        <v>0</v>
      </c>
      <c r="BF197" s="102">
        <f t="shared" si="10"/>
        <v>0</v>
      </c>
      <c r="BG197" s="102">
        <f t="shared" si="11"/>
        <v>0</v>
      </c>
      <c r="BH197" s="102">
        <f t="shared" si="12"/>
        <v>0</v>
      </c>
      <c r="BI197" s="102">
        <f t="shared" si="13"/>
        <v>0</v>
      </c>
      <c r="BJ197" s="16" t="s">
        <v>103</v>
      </c>
      <c r="BK197" s="102">
        <f t="shared" si="14"/>
        <v>0</v>
      </c>
      <c r="BL197" s="16" t="s">
        <v>153</v>
      </c>
      <c r="BM197" s="182" t="s">
        <v>347</v>
      </c>
    </row>
    <row r="198" spans="2:65" s="33" customFormat="1" ht="16.5" customHeight="1">
      <c r="B198" s="142"/>
      <c r="C198" s="171" t="s">
        <v>348</v>
      </c>
      <c r="D198" s="171" t="s">
        <v>149</v>
      </c>
      <c r="E198" s="172" t="s">
        <v>472</v>
      </c>
      <c r="F198" s="173" t="s">
        <v>473</v>
      </c>
      <c r="G198" s="174" t="s">
        <v>309</v>
      </c>
      <c r="H198" s="175">
        <v>2</v>
      </c>
      <c r="I198" s="176"/>
      <c r="J198" s="177">
        <f t="shared" si="5"/>
        <v>0</v>
      </c>
      <c r="K198" s="178"/>
      <c r="L198" s="34"/>
      <c r="M198" s="179"/>
      <c r="N198" s="141" t="s">
        <v>41</v>
      </c>
      <c r="P198" s="180">
        <f t="shared" si="6"/>
        <v>0</v>
      </c>
      <c r="Q198" s="180">
        <v>5.0000000000000002E-5</v>
      </c>
      <c r="R198" s="180">
        <f t="shared" si="7"/>
        <v>1E-4</v>
      </c>
      <c r="S198" s="180">
        <v>0</v>
      </c>
      <c r="T198" s="181">
        <f t="shared" si="8"/>
        <v>0</v>
      </c>
      <c r="AR198" s="182" t="s">
        <v>153</v>
      </c>
      <c r="AT198" s="182" t="s">
        <v>149</v>
      </c>
      <c r="AU198" s="182" t="s">
        <v>103</v>
      </c>
      <c r="AY198" s="16" t="s">
        <v>146</v>
      </c>
      <c r="BE198" s="102">
        <f t="shared" si="9"/>
        <v>0</v>
      </c>
      <c r="BF198" s="102">
        <f t="shared" si="10"/>
        <v>0</v>
      </c>
      <c r="BG198" s="102">
        <f t="shared" si="11"/>
        <v>0</v>
      </c>
      <c r="BH198" s="102">
        <f t="shared" si="12"/>
        <v>0</v>
      </c>
      <c r="BI198" s="102">
        <f t="shared" si="13"/>
        <v>0</v>
      </c>
      <c r="BJ198" s="16" t="s">
        <v>103</v>
      </c>
      <c r="BK198" s="102">
        <f t="shared" si="14"/>
        <v>0</v>
      </c>
      <c r="BL198" s="16" t="s">
        <v>153</v>
      </c>
      <c r="BM198" s="182" t="s">
        <v>351</v>
      </c>
    </row>
    <row r="199" spans="2:65" s="33" customFormat="1" ht="24.2" customHeight="1">
      <c r="B199" s="142"/>
      <c r="C199" s="215" t="s">
        <v>297</v>
      </c>
      <c r="D199" s="215" t="s">
        <v>206</v>
      </c>
      <c r="E199" s="216" t="s">
        <v>474</v>
      </c>
      <c r="F199" s="217" t="s">
        <v>475</v>
      </c>
      <c r="G199" s="218" t="s">
        <v>309</v>
      </c>
      <c r="H199" s="219">
        <v>2</v>
      </c>
      <c r="I199" s="220"/>
      <c r="J199" s="221">
        <f t="shared" si="5"/>
        <v>0</v>
      </c>
      <c r="K199" s="222"/>
      <c r="L199" s="223"/>
      <c r="M199" s="224"/>
      <c r="N199" s="225" t="s">
        <v>41</v>
      </c>
      <c r="P199" s="180">
        <f t="shared" si="6"/>
        <v>0</v>
      </c>
      <c r="Q199" s="180">
        <v>8.4999999999999995E-4</v>
      </c>
      <c r="R199" s="180">
        <f t="shared" si="7"/>
        <v>1.6999999999999999E-3</v>
      </c>
      <c r="S199" s="180">
        <v>0</v>
      </c>
      <c r="T199" s="181">
        <f t="shared" si="8"/>
        <v>0</v>
      </c>
      <c r="AR199" s="182" t="s">
        <v>186</v>
      </c>
      <c r="AT199" s="182" t="s">
        <v>206</v>
      </c>
      <c r="AU199" s="182" t="s">
        <v>103</v>
      </c>
      <c r="AY199" s="16" t="s">
        <v>146</v>
      </c>
      <c r="BE199" s="102">
        <f t="shared" si="9"/>
        <v>0</v>
      </c>
      <c r="BF199" s="102">
        <f t="shared" si="10"/>
        <v>0</v>
      </c>
      <c r="BG199" s="102">
        <f t="shared" si="11"/>
        <v>0</v>
      </c>
      <c r="BH199" s="102">
        <f t="shared" si="12"/>
        <v>0</v>
      </c>
      <c r="BI199" s="102">
        <f t="shared" si="13"/>
        <v>0</v>
      </c>
      <c r="BJ199" s="16" t="s">
        <v>103</v>
      </c>
      <c r="BK199" s="102">
        <f t="shared" si="14"/>
        <v>0</v>
      </c>
      <c r="BL199" s="16" t="s">
        <v>153</v>
      </c>
      <c r="BM199" s="182" t="s">
        <v>354</v>
      </c>
    </row>
    <row r="200" spans="2:65" s="33" customFormat="1" ht="16.5" customHeight="1">
      <c r="B200" s="142"/>
      <c r="C200" s="171" t="s">
        <v>355</v>
      </c>
      <c r="D200" s="171" t="s">
        <v>149</v>
      </c>
      <c r="E200" s="172" t="s">
        <v>476</v>
      </c>
      <c r="F200" s="173" t="s">
        <v>477</v>
      </c>
      <c r="G200" s="174" t="s">
        <v>309</v>
      </c>
      <c r="H200" s="175">
        <v>3</v>
      </c>
      <c r="I200" s="176"/>
      <c r="J200" s="177">
        <f t="shared" si="5"/>
        <v>0</v>
      </c>
      <c r="K200" s="178"/>
      <c r="L200" s="34"/>
      <c r="M200" s="179"/>
      <c r="N200" s="141" t="s">
        <v>41</v>
      </c>
      <c r="P200" s="180">
        <f t="shared" si="6"/>
        <v>0</v>
      </c>
      <c r="Q200" s="180">
        <v>5.0000000000000002E-5</v>
      </c>
      <c r="R200" s="180">
        <f t="shared" si="7"/>
        <v>1.5000000000000001E-4</v>
      </c>
      <c r="S200" s="180">
        <v>0</v>
      </c>
      <c r="T200" s="181">
        <f t="shared" si="8"/>
        <v>0</v>
      </c>
      <c r="AR200" s="182" t="s">
        <v>153</v>
      </c>
      <c r="AT200" s="182" t="s">
        <v>149</v>
      </c>
      <c r="AU200" s="182" t="s">
        <v>103</v>
      </c>
      <c r="AY200" s="16" t="s">
        <v>146</v>
      </c>
      <c r="BE200" s="102">
        <f t="shared" si="9"/>
        <v>0</v>
      </c>
      <c r="BF200" s="102">
        <f t="shared" si="10"/>
        <v>0</v>
      </c>
      <c r="BG200" s="102">
        <f t="shared" si="11"/>
        <v>0</v>
      </c>
      <c r="BH200" s="102">
        <f t="shared" si="12"/>
        <v>0</v>
      </c>
      <c r="BI200" s="102">
        <f t="shared" si="13"/>
        <v>0</v>
      </c>
      <c r="BJ200" s="16" t="s">
        <v>103</v>
      </c>
      <c r="BK200" s="102">
        <f t="shared" si="14"/>
        <v>0</v>
      </c>
      <c r="BL200" s="16" t="s">
        <v>153</v>
      </c>
      <c r="BM200" s="182" t="s">
        <v>358</v>
      </c>
    </row>
    <row r="201" spans="2:65" s="33" customFormat="1" ht="24.2" customHeight="1">
      <c r="B201" s="142"/>
      <c r="C201" s="215" t="s">
        <v>301</v>
      </c>
      <c r="D201" s="215" t="s">
        <v>206</v>
      </c>
      <c r="E201" s="216" t="s">
        <v>478</v>
      </c>
      <c r="F201" s="217" t="s">
        <v>479</v>
      </c>
      <c r="G201" s="218" t="s">
        <v>309</v>
      </c>
      <c r="H201" s="219">
        <v>3</v>
      </c>
      <c r="I201" s="220"/>
      <c r="J201" s="221">
        <f t="shared" si="5"/>
        <v>0</v>
      </c>
      <c r="K201" s="222"/>
      <c r="L201" s="223"/>
      <c r="M201" s="224"/>
      <c r="N201" s="225" t="s">
        <v>41</v>
      </c>
      <c r="P201" s="180">
        <f t="shared" si="6"/>
        <v>0</v>
      </c>
      <c r="Q201" s="180">
        <v>5.8E-4</v>
      </c>
      <c r="R201" s="180">
        <f t="shared" si="7"/>
        <v>1.74E-3</v>
      </c>
      <c r="S201" s="180">
        <v>0</v>
      </c>
      <c r="T201" s="181">
        <f t="shared" si="8"/>
        <v>0</v>
      </c>
      <c r="AR201" s="182" t="s">
        <v>186</v>
      </c>
      <c r="AT201" s="182" t="s">
        <v>206</v>
      </c>
      <c r="AU201" s="182" t="s">
        <v>103</v>
      </c>
      <c r="AY201" s="16" t="s">
        <v>146</v>
      </c>
      <c r="BE201" s="102">
        <f t="shared" si="9"/>
        <v>0</v>
      </c>
      <c r="BF201" s="102">
        <f t="shared" si="10"/>
        <v>0</v>
      </c>
      <c r="BG201" s="102">
        <f t="shared" si="11"/>
        <v>0</v>
      </c>
      <c r="BH201" s="102">
        <f t="shared" si="12"/>
        <v>0</v>
      </c>
      <c r="BI201" s="102">
        <f t="shared" si="13"/>
        <v>0</v>
      </c>
      <c r="BJ201" s="16" t="s">
        <v>103</v>
      </c>
      <c r="BK201" s="102">
        <f t="shared" si="14"/>
        <v>0</v>
      </c>
      <c r="BL201" s="16" t="s">
        <v>153</v>
      </c>
      <c r="BM201" s="182" t="s">
        <v>361</v>
      </c>
    </row>
    <row r="202" spans="2:65" s="33" customFormat="1" ht="16.5" customHeight="1">
      <c r="B202" s="142"/>
      <c r="C202" s="171" t="s">
        <v>362</v>
      </c>
      <c r="D202" s="171" t="s">
        <v>149</v>
      </c>
      <c r="E202" s="172" t="s">
        <v>480</v>
      </c>
      <c r="F202" s="173" t="s">
        <v>481</v>
      </c>
      <c r="G202" s="174" t="s">
        <v>309</v>
      </c>
      <c r="H202" s="175">
        <v>3</v>
      </c>
      <c r="I202" s="176"/>
      <c r="J202" s="177">
        <f t="shared" si="5"/>
        <v>0</v>
      </c>
      <c r="K202" s="178"/>
      <c r="L202" s="34"/>
      <c r="M202" s="179"/>
      <c r="N202" s="141" t="s">
        <v>41</v>
      </c>
      <c r="P202" s="180">
        <f t="shared" si="6"/>
        <v>0</v>
      </c>
      <c r="Q202" s="180">
        <v>6.9999999999999994E-5</v>
      </c>
      <c r="R202" s="180">
        <f t="shared" si="7"/>
        <v>2.0999999999999998E-4</v>
      </c>
      <c r="S202" s="180">
        <v>0</v>
      </c>
      <c r="T202" s="181">
        <f t="shared" si="8"/>
        <v>0</v>
      </c>
      <c r="AR202" s="182" t="s">
        <v>153</v>
      </c>
      <c r="AT202" s="182" t="s">
        <v>149</v>
      </c>
      <c r="AU202" s="182" t="s">
        <v>103</v>
      </c>
      <c r="AY202" s="16" t="s">
        <v>146</v>
      </c>
      <c r="BE202" s="102">
        <f t="shared" si="9"/>
        <v>0</v>
      </c>
      <c r="BF202" s="102">
        <f t="shared" si="10"/>
        <v>0</v>
      </c>
      <c r="BG202" s="102">
        <f t="shared" si="11"/>
        <v>0</v>
      </c>
      <c r="BH202" s="102">
        <f t="shared" si="12"/>
        <v>0</v>
      </c>
      <c r="BI202" s="102">
        <f t="shared" si="13"/>
        <v>0</v>
      </c>
      <c r="BJ202" s="16" t="s">
        <v>103</v>
      </c>
      <c r="BK202" s="102">
        <f t="shared" si="14"/>
        <v>0</v>
      </c>
      <c r="BL202" s="16" t="s">
        <v>153</v>
      </c>
      <c r="BM202" s="182" t="s">
        <v>365</v>
      </c>
    </row>
    <row r="203" spans="2:65" s="33" customFormat="1" ht="24.2" customHeight="1">
      <c r="B203" s="142"/>
      <c r="C203" s="215" t="s">
        <v>209</v>
      </c>
      <c r="D203" s="215" t="s">
        <v>206</v>
      </c>
      <c r="E203" s="216" t="s">
        <v>482</v>
      </c>
      <c r="F203" s="217" t="s">
        <v>483</v>
      </c>
      <c r="G203" s="218" t="s">
        <v>309</v>
      </c>
      <c r="H203" s="219">
        <v>3</v>
      </c>
      <c r="I203" s="220"/>
      <c r="J203" s="221">
        <f t="shared" si="5"/>
        <v>0</v>
      </c>
      <c r="K203" s="222"/>
      <c r="L203" s="223"/>
      <c r="M203" s="224"/>
      <c r="N203" s="225" t="s">
        <v>41</v>
      </c>
      <c r="P203" s="180">
        <f t="shared" si="6"/>
        <v>0</v>
      </c>
      <c r="Q203" s="180">
        <v>1.7600000000000001E-3</v>
      </c>
      <c r="R203" s="180">
        <f t="shared" si="7"/>
        <v>5.28E-3</v>
      </c>
      <c r="S203" s="180">
        <v>0</v>
      </c>
      <c r="T203" s="181">
        <f t="shared" si="8"/>
        <v>0</v>
      </c>
      <c r="AR203" s="182" t="s">
        <v>186</v>
      </c>
      <c r="AT203" s="182" t="s">
        <v>206</v>
      </c>
      <c r="AU203" s="182" t="s">
        <v>103</v>
      </c>
      <c r="AY203" s="16" t="s">
        <v>146</v>
      </c>
      <c r="BE203" s="102">
        <f t="shared" si="9"/>
        <v>0</v>
      </c>
      <c r="BF203" s="102">
        <f t="shared" si="10"/>
        <v>0</v>
      </c>
      <c r="BG203" s="102">
        <f t="shared" si="11"/>
        <v>0</v>
      </c>
      <c r="BH203" s="102">
        <f t="shared" si="12"/>
        <v>0</v>
      </c>
      <c r="BI203" s="102">
        <f t="shared" si="13"/>
        <v>0</v>
      </c>
      <c r="BJ203" s="16" t="s">
        <v>103</v>
      </c>
      <c r="BK203" s="102">
        <f t="shared" si="14"/>
        <v>0</v>
      </c>
      <c r="BL203" s="16" t="s">
        <v>153</v>
      </c>
      <c r="BM203" s="182" t="s">
        <v>368</v>
      </c>
    </row>
    <row r="204" spans="2:65" s="33" customFormat="1" ht="16.5" customHeight="1">
      <c r="B204" s="142"/>
      <c r="C204" s="171" t="s">
        <v>370</v>
      </c>
      <c r="D204" s="171" t="s">
        <v>149</v>
      </c>
      <c r="E204" s="172" t="s">
        <v>484</v>
      </c>
      <c r="F204" s="173" t="s">
        <v>485</v>
      </c>
      <c r="G204" s="174" t="s">
        <v>309</v>
      </c>
      <c r="H204" s="175">
        <v>2</v>
      </c>
      <c r="I204" s="176"/>
      <c r="J204" s="177">
        <f t="shared" si="5"/>
        <v>0</v>
      </c>
      <c r="K204" s="178"/>
      <c r="L204" s="34"/>
      <c r="M204" s="179"/>
      <c r="N204" s="141" t="s">
        <v>41</v>
      </c>
      <c r="P204" s="180">
        <f t="shared" si="6"/>
        <v>0</v>
      </c>
      <c r="Q204" s="180">
        <v>6.9999999999999994E-5</v>
      </c>
      <c r="R204" s="180">
        <f t="shared" si="7"/>
        <v>1.3999999999999999E-4</v>
      </c>
      <c r="S204" s="180">
        <v>0</v>
      </c>
      <c r="T204" s="181">
        <f t="shared" si="8"/>
        <v>0</v>
      </c>
      <c r="AR204" s="182" t="s">
        <v>153</v>
      </c>
      <c r="AT204" s="182" t="s">
        <v>149</v>
      </c>
      <c r="AU204" s="182" t="s">
        <v>103</v>
      </c>
      <c r="AY204" s="16" t="s">
        <v>146</v>
      </c>
      <c r="BE204" s="102">
        <f t="shared" si="9"/>
        <v>0</v>
      </c>
      <c r="BF204" s="102">
        <f t="shared" si="10"/>
        <v>0</v>
      </c>
      <c r="BG204" s="102">
        <f t="shared" si="11"/>
        <v>0</v>
      </c>
      <c r="BH204" s="102">
        <f t="shared" si="12"/>
        <v>0</v>
      </c>
      <c r="BI204" s="102">
        <f t="shared" si="13"/>
        <v>0</v>
      </c>
      <c r="BJ204" s="16" t="s">
        <v>103</v>
      </c>
      <c r="BK204" s="102">
        <f t="shared" si="14"/>
        <v>0</v>
      </c>
      <c r="BL204" s="16" t="s">
        <v>153</v>
      </c>
      <c r="BM204" s="182" t="s">
        <v>373</v>
      </c>
    </row>
    <row r="205" spans="2:65" s="33" customFormat="1" ht="24.2" customHeight="1">
      <c r="B205" s="142"/>
      <c r="C205" s="215" t="s">
        <v>310</v>
      </c>
      <c r="D205" s="215" t="s">
        <v>206</v>
      </c>
      <c r="E205" s="216" t="s">
        <v>486</v>
      </c>
      <c r="F205" s="217" t="s">
        <v>487</v>
      </c>
      <c r="G205" s="218" t="s">
        <v>309</v>
      </c>
      <c r="H205" s="219">
        <v>2</v>
      </c>
      <c r="I205" s="220"/>
      <c r="J205" s="221">
        <f t="shared" si="5"/>
        <v>0</v>
      </c>
      <c r="K205" s="222"/>
      <c r="L205" s="223"/>
      <c r="M205" s="224"/>
      <c r="N205" s="225" t="s">
        <v>41</v>
      </c>
      <c r="P205" s="180">
        <f t="shared" si="6"/>
        <v>0</v>
      </c>
      <c r="Q205" s="180">
        <v>2.8800000000000002E-3</v>
      </c>
      <c r="R205" s="180">
        <f t="shared" si="7"/>
        <v>5.7600000000000004E-3</v>
      </c>
      <c r="S205" s="180">
        <v>0</v>
      </c>
      <c r="T205" s="181">
        <f t="shared" si="8"/>
        <v>0</v>
      </c>
      <c r="AR205" s="182" t="s">
        <v>186</v>
      </c>
      <c r="AT205" s="182" t="s">
        <v>206</v>
      </c>
      <c r="AU205" s="182" t="s">
        <v>103</v>
      </c>
      <c r="AY205" s="16" t="s">
        <v>146</v>
      </c>
      <c r="BE205" s="102">
        <f t="shared" si="9"/>
        <v>0</v>
      </c>
      <c r="BF205" s="102">
        <f t="shared" si="10"/>
        <v>0</v>
      </c>
      <c r="BG205" s="102">
        <f t="shared" si="11"/>
        <v>0</v>
      </c>
      <c r="BH205" s="102">
        <f t="shared" si="12"/>
        <v>0</v>
      </c>
      <c r="BI205" s="102">
        <f t="shared" si="13"/>
        <v>0</v>
      </c>
      <c r="BJ205" s="16" t="s">
        <v>103</v>
      </c>
      <c r="BK205" s="102">
        <f t="shared" si="14"/>
        <v>0</v>
      </c>
      <c r="BL205" s="16" t="s">
        <v>153</v>
      </c>
      <c r="BM205" s="182" t="s">
        <v>376</v>
      </c>
    </row>
    <row r="206" spans="2:65" s="33" customFormat="1" ht="16.5" customHeight="1">
      <c r="B206" s="142"/>
      <c r="C206" s="171" t="s">
        <v>377</v>
      </c>
      <c r="D206" s="171" t="s">
        <v>149</v>
      </c>
      <c r="E206" s="172" t="s">
        <v>488</v>
      </c>
      <c r="F206" s="173" t="s">
        <v>489</v>
      </c>
      <c r="G206" s="174" t="s">
        <v>309</v>
      </c>
      <c r="H206" s="175">
        <v>3</v>
      </c>
      <c r="I206" s="176"/>
      <c r="J206" s="177">
        <f t="shared" si="5"/>
        <v>0</v>
      </c>
      <c r="K206" s="178"/>
      <c r="L206" s="34"/>
      <c r="M206" s="179"/>
      <c r="N206" s="141" t="s">
        <v>41</v>
      </c>
      <c r="P206" s="180">
        <f t="shared" si="6"/>
        <v>0</v>
      </c>
      <c r="Q206" s="180">
        <v>6.9999999999999994E-5</v>
      </c>
      <c r="R206" s="180">
        <f t="shared" si="7"/>
        <v>2.0999999999999998E-4</v>
      </c>
      <c r="S206" s="180">
        <v>0</v>
      </c>
      <c r="T206" s="181">
        <f t="shared" si="8"/>
        <v>0</v>
      </c>
      <c r="AR206" s="182" t="s">
        <v>153</v>
      </c>
      <c r="AT206" s="182" t="s">
        <v>149</v>
      </c>
      <c r="AU206" s="182" t="s">
        <v>103</v>
      </c>
      <c r="AY206" s="16" t="s">
        <v>146</v>
      </c>
      <c r="BE206" s="102">
        <f t="shared" si="9"/>
        <v>0</v>
      </c>
      <c r="BF206" s="102">
        <f t="shared" si="10"/>
        <v>0</v>
      </c>
      <c r="BG206" s="102">
        <f t="shared" si="11"/>
        <v>0</v>
      </c>
      <c r="BH206" s="102">
        <f t="shared" si="12"/>
        <v>0</v>
      </c>
      <c r="BI206" s="102">
        <f t="shared" si="13"/>
        <v>0</v>
      </c>
      <c r="BJ206" s="16" t="s">
        <v>103</v>
      </c>
      <c r="BK206" s="102">
        <f t="shared" si="14"/>
        <v>0</v>
      </c>
      <c r="BL206" s="16" t="s">
        <v>153</v>
      </c>
      <c r="BM206" s="182" t="s">
        <v>380</v>
      </c>
    </row>
    <row r="207" spans="2:65" s="33" customFormat="1" ht="24.2" customHeight="1">
      <c r="B207" s="142"/>
      <c r="C207" s="215" t="s">
        <v>315</v>
      </c>
      <c r="D207" s="215" t="s">
        <v>206</v>
      </c>
      <c r="E207" s="216" t="s">
        <v>490</v>
      </c>
      <c r="F207" s="217" t="s">
        <v>491</v>
      </c>
      <c r="G207" s="218" t="s">
        <v>309</v>
      </c>
      <c r="H207" s="219">
        <v>3</v>
      </c>
      <c r="I207" s="220"/>
      <c r="J207" s="221">
        <f t="shared" si="5"/>
        <v>0</v>
      </c>
      <c r="K207" s="222"/>
      <c r="L207" s="223"/>
      <c r="M207" s="224"/>
      <c r="N207" s="225" t="s">
        <v>41</v>
      </c>
      <c r="P207" s="180">
        <f t="shared" si="6"/>
        <v>0</v>
      </c>
      <c r="Q207" s="180">
        <v>1.4999999999999999E-4</v>
      </c>
      <c r="R207" s="180">
        <f t="shared" si="7"/>
        <v>4.4999999999999999E-4</v>
      </c>
      <c r="S207" s="180">
        <v>0</v>
      </c>
      <c r="T207" s="181">
        <f t="shared" si="8"/>
        <v>0</v>
      </c>
      <c r="AR207" s="182" t="s">
        <v>186</v>
      </c>
      <c r="AT207" s="182" t="s">
        <v>206</v>
      </c>
      <c r="AU207" s="182" t="s">
        <v>103</v>
      </c>
      <c r="AY207" s="16" t="s">
        <v>146</v>
      </c>
      <c r="BE207" s="102">
        <f t="shared" si="9"/>
        <v>0</v>
      </c>
      <c r="BF207" s="102">
        <f t="shared" si="10"/>
        <v>0</v>
      </c>
      <c r="BG207" s="102">
        <f t="shared" si="11"/>
        <v>0</v>
      </c>
      <c r="BH207" s="102">
        <f t="shared" si="12"/>
        <v>0</v>
      </c>
      <c r="BI207" s="102">
        <f t="shared" si="13"/>
        <v>0</v>
      </c>
      <c r="BJ207" s="16" t="s">
        <v>103</v>
      </c>
      <c r="BK207" s="102">
        <f t="shared" si="14"/>
        <v>0</v>
      </c>
      <c r="BL207" s="16" t="s">
        <v>153</v>
      </c>
      <c r="BM207" s="182" t="s">
        <v>384</v>
      </c>
    </row>
    <row r="208" spans="2:65" s="33" customFormat="1" ht="33" customHeight="1">
      <c r="B208" s="142"/>
      <c r="C208" s="171" t="s">
        <v>386</v>
      </c>
      <c r="D208" s="171" t="s">
        <v>149</v>
      </c>
      <c r="E208" s="172" t="s">
        <v>492</v>
      </c>
      <c r="F208" s="173" t="s">
        <v>493</v>
      </c>
      <c r="G208" s="174" t="s">
        <v>309</v>
      </c>
      <c r="H208" s="175">
        <v>1</v>
      </c>
      <c r="I208" s="176"/>
      <c r="J208" s="177">
        <f t="shared" si="5"/>
        <v>0</v>
      </c>
      <c r="K208" s="178"/>
      <c r="L208" s="34"/>
      <c r="M208" s="179"/>
      <c r="N208" s="141" t="s">
        <v>41</v>
      </c>
      <c r="P208" s="180">
        <f t="shared" si="6"/>
        <v>0</v>
      </c>
      <c r="Q208" s="180">
        <v>3.0000000000000001E-5</v>
      </c>
      <c r="R208" s="180">
        <f t="shared" si="7"/>
        <v>3.0000000000000001E-5</v>
      </c>
      <c r="S208" s="180">
        <v>0</v>
      </c>
      <c r="T208" s="181">
        <f t="shared" si="8"/>
        <v>0</v>
      </c>
      <c r="AR208" s="182" t="s">
        <v>153</v>
      </c>
      <c r="AT208" s="182" t="s">
        <v>149</v>
      </c>
      <c r="AU208" s="182" t="s">
        <v>103</v>
      </c>
      <c r="AY208" s="16" t="s">
        <v>146</v>
      </c>
      <c r="BE208" s="102">
        <f t="shared" si="9"/>
        <v>0</v>
      </c>
      <c r="BF208" s="102">
        <f t="shared" si="10"/>
        <v>0</v>
      </c>
      <c r="BG208" s="102">
        <f t="shared" si="11"/>
        <v>0</v>
      </c>
      <c r="BH208" s="102">
        <f t="shared" si="12"/>
        <v>0</v>
      </c>
      <c r="BI208" s="102">
        <f t="shared" si="13"/>
        <v>0</v>
      </c>
      <c r="BJ208" s="16" t="s">
        <v>103</v>
      </c>
      <c r="BK208" s="102">
        <f t="shared" si="14"/>
        <v>0</v>
      </c>
      <c r="BL208" s="16" t="s">
        <v>153</v>
      </c>
      <c r="BM208" s="182" t="s">
        <v>389</v>
      </c>
    </row>
    <row r="209" spans="2:65" s="33" customFormat="1" ht="33" customHeight="1">
      <c r="B209" s="142"/>
      <c r="C209" s="171" t="s">
        <v>319</v>
      </c>
      <c r="D209" s="171" t="s">
        <v>149</v>
      </c>
      <c r="E209" s="172" t="s">
        <v>494</v>
      </c>
      <c r="F209" s="173" t="s">
        <v>495</v>
      </c>
      <c r="G209" s="174" t="s">
        <v>309</v>
      </c>
      <c r="H209" s="175">
        <v>1</v>
      </c>
      <c r="I209" s="176"/>
      <c r="J209" s="177">
        <f t="shared" si="5"/>
        <v>0</v>
      </c>
      <c r="K209" s="178"/>
      <c r="L209" s="34"/>
      <c r="M209" s="179"/>
      <c r="N209" s="141" t="s">
        <v>41</v>
      </c>
      <c r="P209" s="180">
        <f t="shared" si="6"/>
        <v>0</v>
      </c>
      <c r="Q209" s="180">
        <v>3.0000000000000001E-5</v>
      </c>
      <c r="R209" s="180">
        <f t="shared" si="7"/>
        <v>3.0000000000000001E-5</v>
      </c>
      <c r="S209" s="180">
        <v>0</v>
      </c>
      <c r="T209" s="181">
        <f t="shared" si="8"/>
        <v>0</v>
      </c>
      <c r="AR209" s="182" t="s">
        <v>153</v>
      </c>
      <c r="AT209" s="182" t="s">
        <v>149</v>
      </c>
      <c r="AU209" s="182" t="s">
        <v>103</v>
      </c>
      <c r="AY209" s="16" t="s">
        <v>146</v>
      </c>
      <c r="BE209" s="102">
        <f t="shared" si="9"/>
        <v>0</v>
      </c>
      <c r="BF209" s="102">
        <f t="shared" si="10"/>
        <v>0</v>
      </c>
      <c r="BG209" s="102">
        <f t="shared" si="11"/>
        <v>0</v>
      </c>
      <c r="BH209" s="102">
        <f t="shared" si="12"/>
        <v>0</v>
      </c>
      <c r="BI209" s="102">
        <f t="shared" si="13"/>
        <v>0</v>
      </c>
      <c r="BJ209" s="16" t="s">
        <v>103</v>
      </c>
      <c r="BK209" s="102">
        <f t="shared" si="14"/>
        <v>0</v>
      </c>
      <c r="BL209" s="16" t="s">
        <v>153</v>
      </c>
      <c r="BM209" s="182" t="s">
        <v>392</v>
      </c>
    </row>
    <row r="210" spans="2:65" s="33" customFormat="1" ht="33" customHeight="1">
      <c r="B210" s="142"/>
      <c r="C210" s="215" t="s">
        <v>393</v>
      </c>
      <c r="D210" s="215" t="s">
        <v>206</v>
      </c>
      <c r="E210" s="216" t="s">
        <v>496</v>
      </c>
      <c r="F210" s="217" t="s">
        <v>497</v>
      </c>
      <c r="G210" s="218" t="s">
        <v>309</v>
      </c>
      <c r="H210" s="219">
        <v>2</v>
      </c>
      <c r="I210" s="220"/>
      <c r="J210" s="221">
        <f t="shared" si="5"/>
        <v>0</v>
      </c>
      <c r="K210" s="222"/>
      <c r="L210" s="223"/>
      <c r="M210" s="224"/>
      <c r="N210" s="225" t="s">
        <v>41</v>
      </c>
      <c r="P210" s="180">
        <f t="shared" si="6"/>
        <v>0</v>
      </c>
      <c r="Q210" s="180">
        <v>6.77E-3</v>
      </c>
      <c r="R210" s="180">
        <f t="shared" si="7"/>
        <v>1.354E-2</v>
      </c>
      <c r="S210" s="180">
        <v>0</v>
      </c>
      <c r="T210" s="181">
        <f t="shared" si="8"/>
        <v>0</v>
      </c>
      <c r="AR210" s="182" t="s">
        <v>186</v>
      </c>
      <c r="AT210" s="182" t="s">
        <v>206</v>
      </c>
      <c r="AU210" s="182" t="s">
        <v>103</v>
      </c>
      <c r="AY210" s="16" t="s">
        <v>146</v>
      </c>
      <c r="BE210" s="102">
        <f t="shared" si="9"/>
        <v>0</v>
      </c>
      <c r="BF210" s="102">
        <f t="shared" si="10"/>
        <v>0</v>
      </c>
      <c r="BG210" s="102">
        <f t="shared" si="11"/>
        <v>0</v>
      </c>
      <c r="BH210" s="102">
        <f t="shared" si="12"/>
        <v>0</v>
      </c>
      <c r="BI210" s="102">
        <f t="shared" si="13"/>
        <v>0</v>
      </c>
      <c r="BJ210" s="16" t="s">
        <v>103</v>
      </c>
      <c r="BK210" s="102">
        <f t="shared" si="14"/>
        <v>0</v>
      </c>
      <c r="BL210" s="16" t="s">
        <v>153</v>
      </c>
      <c r="BM210" s="182" t="s">
        <v>396</v>
      </c>
    </row>
    <row r="211" spans="2:65" s="33" customFormat="1" ht="24.2" customHeight="1">
      <c r="B211" s="142"/>
      <c r="C211" s="215" t="s">
        <v>322</v>
      </c>
      <c r="D211" s="215" t="s">
        <v>206</v>
      </c>
      <c r="E211" s="216" t="s">
        <v>498</v>
      </c>
      <c r="F211" s="217" t="s">
        <v>499</v>
      </c>
      <c r="G211" s="218" t="s">
        <v>309</v>
      </c>
      <c r="H211" s="219">
        <v>2</v>
      </c>
      <c r="I211" s="220"/>
      <c r="J211" s="221">
        <f t="shared" si="5"/>
        <v>0</v>
      </c>
      <c r="K211" s="222"/>
      <c r="L211" s="223"/>
      <c r="M211" s="224"/>
      <c r="N211" s="225" t="s">
        <v>41</v>
      </c>
      <c r="P211" s="180">
        <f t="shared" si="6"/>
        <v>0</v>
      </c>
      <c r="Q211" s="180">
        <v>1.553E-2</v>
      </c>
      <c r="R211" s="180">
        <f t="shared" si="7"/>
        <v>3.1060000000000001E-2</v>
      </c>
      <c r="S211" s="180">
        <v>0</v>
      </c>
      <c r="T211" s="181">
        <f t="shared" si="8"/>
        <v>0</v>
      </c>
      <c r="AR211" s="182" t="s">
        <v>186</v>
      </c>
      <c r="AT211" s="182" t="s">
        <v>206</v>
      </c>
      <c r="AU211" s="182" t="s">
        <v>103</v>
      </c>
      <c r="AY211" s="16" t="s">
        <v>146</v>
      </c>
      <c r="BE211" s="102">
        <f t="shared" si="9"/>
        <v>0</v>
      </c>
      <c r="BF211" s="102">
        <f t="shared" si="10"/>
        <v>0</v>
      </c>
      <c r="BG211" s="102">
        <f t="shared" si="11"/>
        <v>0</v>
      </c>
      <c r="BH211" s="102">
        <f t="shared" si="12"/>
        <v>0</v>
      </c>
      <c r="BI211" s="102">
        <f t="shared" si="13"/>
        <v>0</v>
      </c>
      <c r="BJ211" s="16" t="s">
        <v>103</v>
      </c>
      <c r="BK211" s="102">
        <f t="shared" si="14"/>
        <v>0</v>
      </c>
      <c r="BL211" s="16" t="s">
        <v>153</v>
      </c>
      <c r="BM211" s="182" t="s">
        <v>500</v>
      </c>
    </row>
    <row r="212" spans="2:65" s="33" customFormat="1" ht="33" customHeight="1">
      <c r="B212" s="142"/>
      <c r="C212" s="215" t="s">
        <v>501</v>
      </c>
      <c r="D212" s="215" t="s">
        <v>206</v>
      </c>
      <c r="E212" s="216" t="s">
        <v>502</v>
      </c>
      <c r="F212" s="217" t="s">
        <v>503</v>
      </c>
      <c r="G212" s="218" t="s">
        <v>309</v>
      </c>
      <c r="H212" s="219">
        <v>1</v>
      </c>
      <c r="I212" s="220"/>
      <c r="J212" s="221">
        <f t="shared" si="5"/>
        <v>0</v>
      </c>
      <c r="K212" s="222"/>
      <c r="L212" s="223"/>
      <c r="M212" s="224"/>
      <c r="N212" s="225" t="s">
        <v>41</v>
      </c>
      <c r="P212" s="180">
        <f t="shared" si="6"/>
        <v>0</v>
      </c>
      <c r="Q212" s="180">
        <v>0.73199999999999998</v>
      </c>
      <c r="R212" s="180">
        <f t="shared" si="7"/>
        <v>0.73199999999999998</v>
      </c>
      <c r="S212" s="180">
        <v>0</v>
      </c>
      <c r="T212" s="181">
        <f t="shared" si="8"/>
        <v>0</v>
      </c>
      <c r="AR212" s="182" t="s">
        <v>186</v>
      </c>
      <c r="AT212" s="182" t="s">
        <v>206</v>
      </c>
      <c r="AU212" s="182" t="s">
        <v>103</v>
      </c>
      <c r="AY212" s="16" t="s">
        <v>146</v>
      </c>
      <c r="BE212" s="102">
        <f t="shared" si="9"/>
        <v>0</v>
      </c>
      <c r="BF212" s="102">
        <f t="shared" si="10"/>
        <v>0</v>
      </c>
      <c r="BG212" s="102">
        <f t="shared" si="11"/>
        <v>0</v>
      </c>
      <c r="BH212" s="102">
        <f t="shared" si="12"/>
        <v>0</v>
      </c>
      <c r="BI212" s="102">
        <f t="shared" si="13"/>
        <v>0</v>
      </c>
      <c r="BJ212" s="16" t="s">
        <v>103</v>
      </c>
      <c r="BK212" s="102">
        <f t="shared" si="14"/>
        <v>0</v>
      </c>
      <c r="BL212" s="16" t="s">
        <v>153</v>
      </c>
      <c r="BM212" s="182" t="s">
        <v>504</v>
      </c>
    </row>
    <row r="213" spans="2:65" s="33" customFormat="1" ht="24.2" customHeight="1">
      <c r="B213" s="142"/>
      <c r="C213" s="215" t="s">
        <v>328</v>
      </c>
      <c r="D213" s="215" t="s">
        <v>206</v>
      </c>
      <c r="E213" s="216" t="s">
        <v>505</v>
      </c>
      <c r="F213" s="217" t="s">
        <v>506</v>
      </c>
      <c r="G213" s="218" t="s">
        <v>309</v>
      </c>
      <c r="H213" s="219">
        <v>1</v>
      </c>
      <c r="I213" s="220"/>
      <c r="J213" s="221">
        <f t="shared" si="5"/>
        <v>0</v>
      </c>
      <c r="K213" s="222"/>
      <c r="L213" s="223"/>
      <c r="M213" s="224"/>
      <c r="N213" s="225" t="s">
        <v>41</v>
      </c>
      <c r="P213" s="180">
        <f t="shared" si="6"/>
        <v>0</v>
      </c>
      <c r="Q213" s="180">
        <v>2.3E-2</v>
      </c>
      <c r="R213" s="180">
        <f t="shared" si="7"/>
        <v>2.3E-2</v>
      </c>
      <c r="S213" s="180">
        <v>0</v>
      </c>
      <c r="T213" s="181">
        <f t="shared" si="8"/>
        <v>0</v>
      </c>
      <c r="AR213" s="182" t="s">
        <v>186</v>
      </c>
      <c r="AT213" s="182" t="s">
        <v>206</v>
      </c>
      <c r="AU213" s="182" t="s">
        <v>103</v>
      </c>
      <c r="AY213" s="16" t="s">
        <v>146</v>
      </c>
      <c r="BE213" s="102">
        <f t="shared" si="9"/>
        <v>0</v>
      </c>
      <c r="BF213" s="102">
        <f t="shared" si="10"/>
        <v>0</v>
      </c>
      <c r="BG213" s="102">
        <f t="shared" si="11"/>
        <v>0</v>
      </c>
      <c r="BH213" s="102">
        <f t="shared" si="12"/>
        <v>0</v>
      </c>
      <c r="BI213" s="102">
        <f t="shared" si="13"/>
        <v>0</v>
      </c>
      <c r="BJ213" s="16" t="s">
        <v>103</v>
      </c>
      <c r="BK213" s="102">
        <f t="shared" si="14"/>
        <v>0</v>
      </c>
      <c r="BL213" s="16" t="s">
        <v>153</v>
      </c>
      <c r="BM213" s="182" t="s">
        <v>507</v>
      </c>
    </row>
    <row r="214" spans="2:65" s="33" customFormat="1" ht="24.2" customHeight="1">
      <c r="B214" s="142"/>
      <c r="C214" s="171" t="s">
        <v>508</v>
      </c>
      <c r="D214" s="171" t="s">
        <v>149</v>
      </c>
      <c r="E214" s="172" t="s">
        <v>509</v>
      </c>
      <c r="F214" s="173" t="s">
        <v>510</v>
      </c>
      <c r="G214" s="174" t="s">
        <v>309</v>
      </c>
      <c r="H214" s="175">
        <v>2</v>
      </c>
      <c r="I214" s="176"/>
      <c r="J214" s="177">
        <f t="shared" si="5"/>
        <v>0</v>
      </c>
      <c r="K214" s="178"/>
      <c r="L214" s="34"/>
      <c r="M214" s="179"/>
      <c r="N214" s="141" t="s">
        <v>41</v>
      </c>
      <c r="P214" s="180">
        <f t="shared" si="6"/>
        <v>0</v>
      </c>
      <c r="Q214" s="180">
        <v>6.3E-3</v>
      </c>
      <c r="R214" s="180">
        <f t="shared" si="7"/>
        <v>1.26E-2</v>
      </c>
      <c r="S214" s="180">
        <v>0</v>
      </c>
      <c r="T214" s="181">
        <f t="shared" si="8"/>
        <v>0</v>
      </c>
      <c r="AR214" s="182" t="s">
        <v>153</v>
      </c>
      <c r="AT214" s="182" t="s">
        <v>149</v>
      </c>
      <c r="AU214" s="182" t="s">
        <v>103</v>
      </c>
      <c r="AY214" s="16" t="s">
        <v>146</v>
      </c>
      <c r="BE214" s="102">
        <f t="shared" si="9"/>
        <v>0</v>
      </c>
      <c r="BF214" s="102">
        <f t="shared" si="10"/>
        <v>0</v>
      </c>
      <c r="BG214" s="102">
        <f t="shared" si="11"/>
        <v>0</v>
      </c>
      <c r="BH214" s="102">
        <f t="shared" si="12"/>
        <v>0</v>
      </c>
      <c r="BI214" s="102">
        <f t="shared" si="13"/>
        <v>0</v>
      </c>
      <c r="BJ214" s="16" t="s">
        <v>103</v>
      </c>
      <c r="BK214" s="102">
        <f t="shared" si="14"/>
        <v>0</v>
      </c>
      <c r="BL214" s="16" t="s">
        <v>153</v>
      </c>
      <c r="BM214" s="182" t="s">
        <v>511</v>
      </c>
    </row>
    <row r="215" spans="2:65" s="33" customFormat="1" ht="24.2" customHeight="1">
      <c r="B215" s="142"/>
      <c r="C215" s="215" t="s">
        <v>332</v>
      </c>
      <c r="D215" s="215" t="s">
        <v>206</v>
      </c>
      <c r="E215" s="216" t="s">
        <v>512</v>
      </c>
      <c r="F215" s="217" t="s">
        <v>513</v>
      </c>
      <c r="G215" s="218" t="s">
        <v>309</v>
      </c>
      <c r="H215" s="219">
        <v>2</v>
      </c>
      <c r="I215" s="220"/>
      <c r="J215" s="221">
        <f t="shared" si="5"/>
        <v>0</v>
      </c>
      <c r="K215" s="222"/>
      <c r="L215" s="223"/>
      <c r="M215" s="224"/>
      <c r="N215" s="225" t="s">
        <v>41</v>
      </c>
      <c r="P215" s="180">
        <f t="shared" si="6"/>
        <v>0</v>
      </c>
      <c r="Q215" s="180">
        <v>7.1599999999999997E-2</v>
      </c>
      <c r="R215" s="180">
        <f t="shared" si="7"/>
        <v>0.14319999999999999</v>
      </c>
      <c r="S215" s="180">
        <v>0</v>
      </c>
      <c r="T215" s="181">
        <f t="shared" si="8"/>
        <v>0</v>
      </c>
      <c r="AR215" s="182" t="s">
        <v>186</v>
      </c>
      <c r="AT215" s="182" t="s">
        <v>206</v>
      </c>
      <c r="AU215" s="182" t="s">
        <v>103</v>
      </c>
      <c r="AY215" s="16" t="s">
        <v>146</v>
      </c>
      <c r="BE215" s="102">
        <f t="shared" si="9"/>
        <v>0</v>
      </c>
      <c r="BF215" s="102">
        <f t="shared" si="10"/>
        <v>0</v>
      </c>
      <c r="BG215" s="102">
        <f t="shared" si="11"/>
        <v>0</v>
      </c>
      <c r="BH215" s="102">
        <f t="shared" si="12"/>
        <v>0</v>
      </c>
      <c r="BI215" s="102">
        <f t="shared" si="13"/>
        <v>0</v>
      </c>
      <c r="BJ215" s="16" t="s">
        <v>103</v>
      </c>
      <c r="BK215" s="102">
        <f t="shared" si="14"/>
        <v>0</v>
      </c>
      <c r="BL215" s="16" t="s">
        <v>153</v>
      </c>
      <c r="BM215" s="182" t="s">
        <v>514</v>
      </c>
    </row>
    <row r="216" spans="2:65" s="33" customFormat="1" ht="24.2" customHeight="1">
      <c r="B216" s="142"/>
      <c r="C216" s="215" t="s">
        <v>515</v>
      </c>
      <c r="D216" s="215" t="s">
        <v>206</v>
      </c>
      <c r="E216" s="216" t="s">
        <v>516</v>
      </c>
      <c r="F216" s="217" t="s">
        <v>517</v>
      </c>
      <c r="G216" s="218" t="s">
        <v>309</v>
      </c>
      <c r="H216" s="219">
        <v>2</v>
      </c>
      <c r="I216" s="220"/>
      <c r="J216" s="221">
        <f t="shared" si="5"/>
        <v>0</v>
      </c>
      <c r="K216" s="222"/>
      <c r="L216" s="223"/>
      <c r="M216" s="224"/>
      <c r="N216" s="225" t="s">
        <v>41</v>
      </c>
      <c r="P216" s="180">
        <f t="shared" si="6"/>
        <v>0</v>
      </c>
      <c r="Q216" s="180">
        <v>0.22500000000000001</v>
      </c>
      <c r="R216" s="180">
        <f t="shared" si="7"/>
        <v>0.45</v>
      </c>
      <c r="S216" s="180">
        <v>0</v>
      </c>
      <c r="T216" s="181">
        <f t="shared" si="8"/>
        <v>0</v>
      </c>
      <c r="AR216" s="182" t="s">
        <v>186</v>
      </c>
      <c r="AT216" s="182" t="s">
        <v>206</v>
      </c>
      <c r="AU216" s="182" t="s">
        <v>103</v>
      </c>
      <c r="AY216" s="16" t="s">
        <v>146</v>
      </c>
      <c r="BE216" s="102">
        <f t="shared" si="9"/>
        <v>0</v>
      </c>
      <c r="BF216" s="102">
        <f t="shared" si="10"/>
        <v>0</v>
      </c>
      <c r="BG216" s="102">
        <f t="shared" si="11"/>
        <v>0</v>
      </c>
      <c r="BH216" s="102">
        <f t="shared" si="12"/>
        <v>0</v>
      </c>
      <c r="BI216" s="102">
        <f t="shared" si="13"/>
        <v>0</v>
      </c>
      <c r="BJ216" s="16" t="s">
        <v>103</v>
      </c>
      <c r="BK216" s="102">
        <f t="shared" si="14"/>
        <v>0</v>
      </c>
      <c r="BL216" s="16" t="s">
        <v>153</v>
      </c>
      <c r="BM216" s="182" t="s">
        <v>518</v>
      </c>
    </row>
    <row r="217" spans="2:65" s="33" customFormat="1" ht="24.2" customHeight="1">
      <c r="B217" s="142"/>
      <c r="C217" s="171" t="s">
        <v>336</v>
      </c>
      <c r="D217" s="171" t="s">
        <v>149</v>
      </c>
      <c r="E217" s="172" t="s">
        <v>519</v>
      </c>
      <c r="F217" s="173" t="s">
        <v>520</v>
      </c>
      <c r="G217" s="174" t="s">
        <v>309</v>
      </c>
      <c r="H217" s="175">
        <v>1</v>
      </c>
      <c r="I217" s="176"/>
      <c r="J217" s="177">
        <f t="shared" si="5"/>
        <v>0</v>
      </c>
      <c r="K217" s="178"/>
      <c r="L217" s="34"/>
      <c r="M217" s="179"/>
      <c r="N217" s="141" t="s">
        <v>41</v>
      </c>
      <c r="P217" s="180">
        <f t="shared" si="6"/>
        <v>0</v>
      </c>
      <c r="Q217" s="180">
        <v>6.3E-3</v>
      </c>
      <c r="R217" s="180">
        <f t="shared" si="7"/>
        <v>6.3E-3</v>
      </c>
      <c r="S217" s="180">
        <v>0</v>
      </c>
      <c r="T217" s="181">
        <f t="shared" si="8"/>
        <v>0</v>
      </c>
      <c r="AR217" s="182" t="s">
        <v>153</v>
      </c>
      <c r="AT217" s="182" t="s">
        <v>149</v>
      </c>
      <c r="AU217" s="182" t="s">
        <v>103</v>
      </c>
      <c r="AY217" s="16" t="s">
        <v>146</v>
      </c>
      <c r="BE217" s="102">
        <f t="shared" si="9"/>
        <v>0</v>
      </c>
      <c r="BF217" s="102">
        <f t="shared" si="10"/>
        <v>0</v>
      </c>
      <c r="BG217" s="102">
        <f t="shared" si="11"/>
        <v>0</v>
      </c>
      <c r="BH217" s="102">
        <f t="shared" si="12"/>
        <v>0</v>
      </c>
      <c r="BI217" s="102">
        <f t="shared" si="13"/>
        <v>0</v>
      </c>
      <c r="BJ217" s="16" t="s">
        <v>103</v>
      </c>
      <c r="BK217" s="102">
        <f t="shared" si="14"/>
        <v>0</v>
      </c>
      <c r="BL217" s="16" t="s">
        <v>153</v>
      </c>
      <c r="BM217" s="182" t="s">
        <v>521</v>
      </c>
    </row>
    <row r="218" spans="2:65" s="33" customFormat="1" ht="33" customHeight="1">
      <c r="B218" s="142"/>
      <c r="C218" s="215" t="s">
        <v>522</v>
      </c>
      <c r="D218" s="215" t="s">
        <v>206</v>
      </c>
      <c r="E218" s="216" t="s">
        <v>523</v>
      </c>
      <c r="F218" s="217" t="s">
        <v>524</v>
      </c>
      <c r="G218" s="218" t="s">
        <v>309</v>
      </c>
      <c r="H218" s="219">
        <v>1</v>
      </c>
      <c r="I218" s="220"/>
      <c r="J218" s="221">
        <f t="shared" si="5"/>
        <v>0</v>
      </c>
      <c r="K218" s="222"/>
      <c r="L218" s="223"/>
      <c r="M218" s="224"/>
      <c r="N218" s="225" t="s">
        <v>41</v>
      </c>
      <c r="P218" s="180">
        <f t="shared" si="6"/>
        <v>0</v>
      </c>
      <c r="Q218" s="180">
        <v>0.153</v>
      </c>
      <c r="R218" s="180">
        <f t="shared" si="7"/>
        <v>0.153</v>
      </c>
      <c r="S218" s="180">
        <v>0</v>
      </c>
      <c r="T218" s="181">
        <f t="shared" si="8"/>
        <v>0</v>
      </c>
      <c r="AR218" s="182" t="s">
        <v>186</v>
      </c>
      <c r="AT218" s="182" t="s">
        <v>206</v>
      </c>
      <c r="AU218" s="182" t="s">
        <v>103</v>
      </c>
      <c r="AY218" s="16" t="s">
        <v>146</v>
      </c>
      <c r="BE218" s="102">
        <f t="shared" si="9"/>
        <v>0</v>
      </c>
      <c r="BF218" s="102">
        <f t="shared" si="10"/>
        <v>0</v>
      </c>
      <c r="BG218" s="102">
        <f t="shared" si="11"/>
        <v>0</v>
      </c>
      <c r="BH218" s="102">
        <f t="shared" si="12"/>
        <v>0</v>
      </c>
      <c r="BI218" s="102">
        <f t="shared" si="13"/>
        <v>0</v>
      </c>
      <c r="BJ218" s="16" t="s">
        <v>103</v>
      </c>
      <c r="BK218" s="102">
        <f t="shared" si="14"/>
        <v>0</v>
      </c>
      <c r="BL218" s="16" t="s">
        <v>153</v>
      </c>
      <c r="BM218" s="182" t="s">
        <v>525</v>
      </c>
    </row>
    <row r="219" spans="2:65" s="33" customFormat="1" ht="24.2" customHeight="1">
      <c r="B219" s="142"/>
      <c r="C219" s="171" t="s">
        <v>340</v>
      </c>
      <c r="D219" s="171" t="s">
        <v>149</v>
      </c>
      <c r="E219" s="172" t="s">
        <v>526</v>
      </c>
      <c r="F219" s="173" t="s">
        <v>527</v>
      </c>
      <c r="G219" s="174" t="s">
        <v>309</v>
      </c>
      <c r="H219" s="175">
        <v>1</v>
      </c>
      <c r="I219" s="176"/>
      <c r="J219" s="177">
        <f t="shared" si="5"/>
        <v>0</v>
      </c>
      <c r="K219" s="178"/>
      <c r="L219" s="34"/>
      <c r="M219" s="179"/>
      <c r="N219" s="141" t="s">
        <v>41</v>
      </c>
      <c r="P219" s="180">
        <f t="shared" si="6"/>
        <v>0</v>
      </c>
      <c r="Q219" s="180">
        <v>0</v>
      </c>
      <c r="R219" s="180">
        <f t="shared" si="7"/>
        <v>0</v>
      </c>
      <c r="S219" s="180">
        <v>0</v>
      </c>
      <c r="T219" s="181">
        <f t="shared" si="8"/>
        <v>0</v>
      </c>
      <c r="AR219" s="182" t="s">
        <v>153</v>
      </c>
      <c r="AT219" s="182" t="s">
        <v>149</v>
      </c>
      <c r="AU219" s="182" t="s">
        <v>103</v>
      </c>
      <c r="AY219" s="16" t="s">
        <v>146</v>
      </c>
      <c r="BE219" s="102">
        <f t="shared" si="9"/>
        <v>0</v>
      </c>
      <c r="BF219" s="102">
        <f t="shared" si="10"/>
        <v>0</v>
      </c>
      <c r="BG219" s="102">
        <f t="shared" si="11"/>
        <v>0</v>
      </c>
      <c r="BH219" s="102">
        <f t="shared" si="12"/>
        <v>0</v>
      </c>
      <c r="BI219" s="102">
        <f t="shared" si="13"/>
        <v>0</v>
      </c>
      <c r="BJ219" s="16" t="s">
        <v>103</v>
      </c>
      <c r="BK219" s="102">
        <f t="shared" si="14"/>
        <v>0</v>
      </c>
      <c r="BL219" s="16" t="s">
        <v>153</v>
      </c>
      <c r="BM219" s="182" t="s">
        <v>528</v>
      </c>
    </row>
    <row r="220" spans="2:65" s="158" customFormat="1" ht="22.9" customHeight="1">
      <c r="B220" s="159"/>
      <c r="D220" s="160" t="s">
        <v>74</v>
      </c>
      <c r="E220" s="169" t="s">
        <v>159</v>
      </c>
      <c r="F220" s="169" t="s">
        <v>311</v>
      </c>
      <c r="I220" s="162"/>
      <c r="J220" s="170">
        <f>BK220</f>
        <v>0</v>
      </c>
      <c r="L220" s="159"/>
      <c r="M220" s="164"/>
      <c r="P220" s="165">
        <f>SUM(P221:P225)</f>
        <v>0</v>
      </c>
      <c r="R220" s="165">
        <f>SUM(R221:R225)</f>
        <v>1.0940000000000001E-3</v>
      </c>
      <c r="T220" s="166">
        <f>SUM(T221:T225)</f>
        <v>0</v>
      </c>
      <c r="AR220" s="160" t="s">
        <v>83</v>
      </c>
      <c r="AT220" s="167" t="s">
        <v>74</v>
      </c>
      <c r="AU220" s="167" t="s">
        <v>83</v>
      </c>
      <c r="AY220" s="160" t="s">
        <v>146</v>
      </c>
      <c r="BK220" s="168">
        <f>SUM(BK221:BK225)</f>
        <v>0</v>
      </c>
    </row>
    <row r="221" spans="2:65" s="33" customFormat="1" ht="24.2" customHeight="1">
      <c r="B221" s="142"/>
      <c r="C221" s="171" t="s">
        <v>529</v>
      </c>
      <c r="D221" s="171" t="s">
        <v>149</v>
      </c>
      <c r="E221" s="172" t="s">
        <v>334</v>
      </c>
      <c r="F221" s="173" t="s">
        <v>335</v>
      </c>
      <c r="G221" s="174" t="s">
        <v>314</v>
      </c>
      <c r="H221" s="175">
        <v>109.4</v>
      </c>
      <c r="I221" s="176"/>
      <c r="J221" s="177">
        <f>ROUND(I221*H221,2)</f>
        <v>0</v>
      </c>
      <c r="K221" s="178"/>
      <c r="L221" s="34"/>
      <c r="M221" s="179"/>
      <c r="N221" s="141" t="s">
        <v>41</v>
      </c>
      <c r="P221" s="180">
        <f>O221*H221</f>
        <v>0</v>
      </c>
      <c r="Q221" s="180">
        <v>1.0000000000000001E-5</v>
      </c>
      <c r="R221" s="180">
        <f>Q221*H221</f>
        <v>1.0940000000000001E-3</v>
      </c>
      <c r="S221" s="180">
        <v>0</v>
      </c>
      <c r="T221" s="181">
        <f>S221*H221</f>
        <v>0</v>
      </c>
      <c r="AR221" s="182" t="s">
        <v>153</v>
      </c>
      <c r="AT221" s="182" t="s">
        <v>149</v>
      </c>
      <c r="AU221" s="182" t="s">
        <v>103</v>
      </c>
      <c r="AY221" s="16" t="s">
        <v>146</v>
      </c>
      <c r="BE221" s="102">
        <f>IF(N221="základná",J221,0)</f>
        <v>0</v>
      </c>
      <c r="BF221" s="102">
        <f>IF(N221="znížená",J221,0)</f>
        <v>0</v>
      </c>
      <c r="BG221" s="102">
        <f>IF(N221="zákl. prenesená",J221,0)</f>
        <v>0</v>
      </c>
      <c r="BH221" s="102">
        <f>IF(N221="zníž. prenesená",J221,0)</f>
        <v>0</v>
      </c>
      <c r="BI221" s="102">
        <f>IF(N221="nulová",J221,0)</f>
        <v>0</v>
      </c>
      <c r="BJ221" s="16" t="s">
        <v>103</v>
      </c>
      <c r="BK221" s="102">
        <f>ROUND(I221*H221,2)</f>
        <v>0</v>
      </c>
      <c r="BL221" s="16" t="s">
        <v>153</v>
      </c>
      <c r="BM221" s="182" t="s">
        <v>530</v>
      </c>
    </row>
    <row r="222" spans="2:65" s="183" customFormat="1">
      <c r="B222" s="184"/>
      <c r="D222" s="185" t="s">
        <v>155</v>
      </c>
      <c r="E222" s="186"/>
      <c r="F222" s="187" t="s">
        <v>531</v>
      </c>
      <c r="H222" s="188">
        <v>89.4</v>
      </c>
      <c r="I222" s="189"/>
      <c r="L222" s="184"/>
      <c r="M222" s="190"/>
      <c r="T222" s="191"/>
      <c r="AT222" s="186" t="s">
        <v>155</v>
      </c>
      <c r="AU222" s="186" t="s">
        <v>103</v>
      </c>
      <c r="AV222" s="183" t="s">
        <v>103</v>
      </c>
      <c r="AW222" s="183" t="s">
        <v>29</v>
      </c>
      <c r="AX222" s="183" t="s">
        <v>75</v>
      </c>
      <c r="AY222" s="186" t="s">
        <v>146</v>
      </c>
    </row>
    <row r="223" spans="2:65" s="183" customFormat="1">
      <c r="B223" s="184"/>
      <c r="D223" s="185" t="s">
        <v>155</v>
      </c>
      <c r="E223" s="186"/>
      <c r="F223" s="187" t="s">
        <v>532</v>
      </c>
      <c r="H223" s="188">
        <v>14</v>
      </c>
      <c r="I223" s="189"/>
      <c r="L223" s="184"/>
      <c r="M223" s="190"/>
      <c r="T223" s="191"/>
      <c r="AT223" s="186" t="s">
        <v>155</v>
      </c>
      <c r="AU223" s="186" t="s">
        <v>103</v>
      </c>
      <c r="AV223" s="183" t="s">
        <v>103</v>
      </c>
      <c r="AW223" s="183" t="s">
        <v>29</v>
      </c>
      <c r="AX223" s="183" t="s">
        <v>75</v>
      </c>
      <c r="AY223" s="186" t="s">
        <v>146</v>
      </c>
    </row>
    <row r="224" spans="2:65" s="183" customFormat="1">
      <c r="B224" s="184"/>
      <c r="D224" s="185" t="s">
        <v>155</v>
      </c>
      <c r="E224" s="186"/>
      <c r="F224" s="187" t="s">
        <v>533</v>
      </c>
      <c r="H224" s="188">
        <v>6</v>
      </c>
      <c r="I224" s="189"/>
      <c r="L224" s="184"/>
      <c r="M224" s="190"/>
      <c r="T224" s="191"/>
      <c r="AT224" s="186" t="s">
        <v>155</v>
      </c>
      <c r="AU224" s="186" t="s">
        <v>103</v>
      </c>
      <c r="AV224" s="183" t="s">
        <v>103</v>
      </c>
      <c r="AW224" s="183" t="s">
        <v>29</v>
      </c>
      <c r="AX224" s="183" t="s">
        <v>75</v>
      </c>
      <c r="AY224" s="186" t="s">
        <v>146</v>
      </c>
    </row>
    <row r="225" spans="2:65" s="207" customFormat="1">
      <c r="B225" s="208"/>
      <c r="D225" s="185" t="s">
        <v>155</v>
      </c>
      <c r="E225" s="209"/>
      <c r="F225" s="210" t="s">
        <v>254</v>
      </c>
      <c r="H225" s="211">
        <v>109.4</v>
      </c>
      <c r="I225" s="212"/>
      <c r="L225" s="208"/>
      <c r="M225" s="213"/>
      <c r="T225" s="214"/>
      <c r="AT225" s="209" t="s">
        <v>155</v>
      </c>
      <c r="AU225" s="209" t="s">
        <v>103</v>
      </c>
      <c r="AV225" s="207" t="s">
        <v>153</v>
      </c>
      <c r="AW225" s="207" t="s">
        <v>29</v>
      </c>
      <c r="AX225" s="207" t="s">
        <v>83</v>
      </c>
      <c r="AY225" s="209" t="s">
        <v>146</v>
      </c>
    </row>
    <row r="226" spans="2:65" s="158" customFormat="1" ht="22.9" customHeight="1">
      <c r="B226" s="159"/>
      <c r="D226" s="160" t="s">
        <v>74</v>
      </c>
      <c r="E226" s="169" t="s">
        <v>190</v>
      </c>
      <c r="F226" s="169" t="s">
        <v>381</v>
      </c>
      <c r="I226" s="162"/>
      <c r="J226" s="170">
        <f>BK226</f>
        <v>0</v>
      </c>
      <c r="L226" s="159"/>
      <c r="M226" s="164"/>
      <c r="P226" s="165">
        <f>P227</f>
        <v>0</v>
      </c>
      <c r="R226" s="165">
        <f>R227</f>
        <v>0</v>
      </c>
      <c r="T226" s="166">
        <f>T227</f>
        <v>0</v>
      </c>
      <c r="AR226" s="160" t="s">
        <v>83</v>
      </c>
      <c r="AT226" s="167" t="s">
        <v>74</v>
      </c>
      <c r="AU226" s="167" t="s">
        <v>83</v>
      </c>
      <c r="AY226" s="160" t="s">
        <v>146</v>
      </c>
      <c r="BK226" s="168">
        <f>BK227</f>
        <v>0</v>
      </c>
    </row>
    <row r="227" spans="2:65" s="33" customFormat="1" ht="33" customHeight="1">
      <c r="B227" s="142"/>
      <c r="C227" s="171" t="s">
        <v>344</v>
      </c>
      <c r="D227" s="171" t="s">
        <v>149</v>
      </c>
      <c r="E227" s="172" t="s">
        <v>534</v>
      </c>
      <c r="F227" s="173" t="s">
        <v>535</v>
      </c>
      <c r="G227" s="174" t="s">
        <v>172</v>
      </c>
      <c r="H227" s="175">
        <v>132.732</v>
      </c>
      <c r="I227" s="176"/>
      <c r="J227" s="177">
        <f>ROUND(I227*H227,2)</f>
        <v>0</v>
      </c>
      <c r="K227" s="178"/>
      <c r="L227" s="34"/>
      <c r="M227" s="179"/>
      <c r="N227" s="141" t="s">
        <v>41</v>
      </c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AR227" s="182" t="s">
        <v>153</v>
      </c>
      <c r="AT227" s="182" t="s">
        <v>149</v>
      </c>
      <c r="AU227" s="182" t="s">
        <v>103</v>
      </c>
      <c r="AY227" s="16" t="s">
        <v>146</v>
      </c>
      <c r="BE227" s="102">
        <f>IF(N227="základná",J227,0)</f>
        <v>0</v>
      </c>
      <c r="BF227" s="102">
        <f>IF(N227="znížená",J227,0)</f>
        <v>0</v>
      </c>
      <c r="BG227" s="102">
        <f>IF(N227="zákl. prenesená",J227,0)</f>
        <v>0</v>
      </c>
      <c r="BH227" s="102">
        <f>IF(N227="zníž. prenesená",J227,0)</f>
        <v>0</v>
      </c>
      <c r="BI227" s="102">
        <f>IF(N227="nulová",J227,0)</f>
        <v>0</v>
      </c>
      <c r="BJ227" s="16" t="s">
        <v>103</v>
      </c>
      <c r="BK227" s="102">
        <f>ROUND(I227*H227,2)</f>
        <v>0</v>
      </c>
      <c r="BL227" s="16" t="s">
        <v>153</v>
      </c>
      <c r="BM227" s="182" t="s">
        <v>536</v>
      </c>
    </row>
    <row r="228" spans="2:65" s="158" customFormat="1" ht="25.9" customHeight="1">
      <c r="B228" s="159"/>
      <c r="D228" s="160" t="s">
        <v>74</v>
      </c>
      <c r="E228" s="161" t="s">
        <v>195</v>
      </c>
      <c r="F228" s="161" t="s">
        <v>537</v>
      </c>
      <c r="I228" s="162"/>
      <c r="J228" s="163">
        <f>BK228</f>
        <v>0</v>
      </c>
      <c r="L228" s="159"/>
      <c r="M228" s="164"/>
      <c r="P228" s="165">
        <f>P229</f>
        <v>0</v>
      </c>
      <c r="R228" s="165">
        <f>R229</f>
        <v>2.64E-2</v>
      </c>
      <c r="T228" s="166">
        <f>T229</f>
        <v>0</v>
      </c>
      <c r="AR228" s="160" t="s">
        <v>103</v>
      </c>
      <c r="AT228" s="167" t="s">
        <v>74</v>
      </c>
      <c r="AU228" s="167" t="s">
        <v>75</v>
      </c>
      <c r="AY228" s="160" t="s">
        <v>146</v>
      </c>
      <c r="BK228" s="168">
        <f>BK229</f>
        <v>0</v>
      </c>
    </row>
    <row r="229" spans="2:65" s="158" customFormat="1" ht="22.9" customHeight="1">
      <c r="B229" s="159"/>
      <c r="D229" s="160" t="s">
        <v>74</v>
      </c>
      <c r="E229" s="169" t="s">
        <v>538</v>
      </c>
      <c r="F229" s="169" t="s">
        <v>539</v>
      </c>
      <c r="I229" s="162"/>
      <c r="J229" s="170">
        <f>BK229</f>
        <v>0</v>
      </c>
      <c r="L229" s="159"/>
      <c r="M229" s="164"/>
      <c r="P229" s="165">
        <f>SUM(P230:P231)</f>
        <v>0</v>
      </c>
      <c r="R229" s="165">
        <f>SUM(R230:R231)</f>
        <v>2.64E-2</v>
      </c>
      <c r="T229" s="166">
        <f>SUM(T230:T231)</f>
        <v>0</v>
      </c>
      <c r="AR229" s="160" t="s">
        <v>103</v>
      </c>
      <c r="AT229" s="167" t="s">
        <v>74</v>
      </c>
      <c r="AU229" s="167" t="s">
        <v>83</v>
      </c>
      <c r="AY229" s="160" t="s">
        <v>146</v>
      </c>
      <c r="BK229" s="168">
        <f>SUM(BK230:BK231)</f>
        <v>0</v>
      </c>
    </row>
    <row r="230" spans="2:65" s="33" customFormat="1" ht="37.9" customHeight="1">
      <c r="B230" s="142"/>
      <c r="C230" s="171" t="s">
        <v>540</v>
      </c>
      <c r="D230" s="171" t="s">
        <v>149</v>
      </c>
      <c r="E230" s="172" t="s">
        <v>541</v>
      </c>
      <c r="F230" s="173" t="s">
        <v>542</v>
      </c>
      <c r="G230" s="174" t="s">
        <v>309</v>
      </c>
      <c r="H230" s="175">
        <v>3</v>
      </c>
      <c r="I230" s="176"/>
      <c r="J230" s="177">
        <f>ROUND(I230*H230,2)</f>
        <v>0</v>
      </c>
      <c r="K230" s="178"/>
      <c r="L230" s="34"/>
      <c r="M230" s="179"/>
      <c r="N230" s="141" t="s">
        <v>41</v>
      </c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AR230" s="182" t="s">
        <v>202</v>
      </c>
      <c r="AT230" s="182" t="s">
        <v>149</v>
      </c>
      <c r="AU230" s="182" t="s">
        <v>103</v>
      </c>
      <c r="AY230" s="16" t="s">
        <v>146</v>
      </c>
      <c r="BE230" s="102">
        <f>IF(N230="základná",J230,0)</f>
        <v>0</v>
      </c>
      <c r="BF230" s="102">
        <f>IF(N230="znížená",J230,0)</f>
        <v>0</v>
      </c>
      <c r="BG230" s="102">
        <f>IF(N230="zákl. prenesená",J230,0)</f>
        <v>0</v>
      </c>
      <c r="BH230" s="102">
        <f>IF(N230="zníž. prenesená",J230,0)</f>
        <v>0</v>
      </c>
      <c r="BI230" s="102">
        <f>IF(N230="nulová",J230,0)</f>
        <v>0</v>
      </c>
      <c r="BJ230" s="16" t="s">
        <v>103</v>
      </c>
      <c r="BK230" s="102">
        <f>ROUND(I230*H230,2)</f>
        <v>0</v>
      </c>
      <c r="BL230" s="16" t="s">
        <v>202</v>
      </c>
      <c r="BM230" s="182" t="s">
        <v>543</v>
      </c>
    </row>
    <row r="231" spans="2:65" s="33" customFormat="1" ht="49.15" customHeight="1">
      <c r="B231" s="142"/>
      <c r="C231" s="215" t="s">
        <v>347</v>
      </c>
      <c r="D231" s="215" t="s">
        <v>206</v>
      </c>
      <c r="E231" s="216" t="s">
        <v>544</v>
      </c>
      <c r="F231" s="217" t="s">
        <v>545</v>
      </c>
      <c r="G231" s="218" t="s">
        <v>309</v>
      </c>
      <c r="H231" s="219">
        <v>3</v>
      </c>
      <c r="I231" s="220"/>
      <c r="J231" s="221">
        <f>ROUND(I231*H231,2)</f>
        <v>0</v>
      </c>
      <c r="K231" s="222"/>
      <c r="L231" s="223"/>
      <c r="M231" s="232"/>
      <c r="N231" s="233" t="s">
        <v>41</v>
      </c>
      <c r="O231" s="229"/>
      <c r="P231" s="230">
        <f>O231*H231</f>
        <v>0</v>
      </c>
      <c r="Q231" s="230">
        <v>8.8000000000000005E-3</v>
      </c>
      <c r="R231" s="230">
        <f>Q231*H231</f>
        <v>2.64E-2</v>
      </c>
      <c r="S231" s="230">
        <v>0</v>
      </c>
      <c r="T231" s="231">
        <f>S231*H231</f>
        <v>0</v>
      </c>
      <c r="AR231" s="182" t="s">
        <v>209</v>
      </c>
      <c r="AT231" s="182" t="s">
        <v>206</v>
      </c>
      <c r="AU231" s="182" t="s">
        <v>103</v>
      </c>
      <c r="AY231" s="16" t="s">
        <v>146</v>
      </c>
      <c r="BE231" s="102">
        <f>IF(N231="základná",J231,0)</f>
        <v>0</v>
      </c>
      <c r="BF231" s="102">
        <f>IF(N231="znížená",J231,0)</f>
        <v>0</v>
      </c>
      <c r="BG231" s="102">
        <f>IF(N231="zákl. prenesená",J231,0)</f>
        <v>0</v>
      </c>
      <c r="BH231" s="102">
        <f>IF(N231="zníž. prenesená",J231,0)</f>
        <v>0</v>
      </c>
      <c r="BI231" s="102">
        <f>IF(N231="nulová",J231,0)</f>
        <v>0</v>
      </c>
      <c r="BJ231" s="16" t="s">
        <v>103</v>
      </c>
      <c r="BK231" s="102">
        <f>ROUND(I231*H231,2)</f>
        <v>0</v>
      </c>
      <c r="BL231" s="16" t="s">
        <v>202</v>
      </c>
      <c r="BM231" s="182" t="s">
        <v>546</v>
      </c>
    </row>
    <row r="232" spans="2:65" s="33" customFormat="1" ht="6.95" customHeight="1">
      <c r="B232" s="50"/>
      <c r="C232" s="51"/>
      <c r="D232" s="51"/>
      <c r="E232" s="51"/>
      <c r="F232" s="51"/>
      <c r="G232" s="51"/>
      <c r="H232" s="51"/>
      <c r="I232" s="51"/>
      <c r="J232" s="51"/>
      <c r="K232" s="51"/>
      <c r="L232" s="34"/>
    </row>
  </sheetData>
  <autoFilter ref="C133:K231" xr:uid="{00000000-0009-0000-0000-000003000000}"/>
  <mergeCells count="14">
    <mergeCell ref="D111:F111"/>
    <mergeCell ref="D112:F112"/>
    <mergeCell ref="E124:H124"/>
    <mergeCell ref="E126:H126"/>
    <mergeCell ref="E85:H85"/>
    <mergeCell ref="E87:H87"/>
    <mergeCell ref="D108:F108"/>
    <mergeCell ref="D109:F109"/>
    <mergeCell ref="D110:F110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scale="88" fitToHeight="100" orientation="portrait" horizontalDpi="300" verticalDpi="300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0"/>
  <sheetViews>
    <sheetView showGridLines="0" view="pageBreakPreview" zoomScale="85" zoomScaleNormal="100" zoomScalePageLayoutView="85" workbookViewId="0"/>
  </sheetViews>
  <sheetFormatPr defaultColWidth="8.5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547</v>
      </c>
      <c r="H4" s="19"/>
    </row>
    <row r="5" spans="2:8" ht="12" customHeight="1">
      <c r="B5" s="19"/>
      <c r="C5" s="23" t="s">
        <v>11</v>
      </c>
      <c r="D5" s="9" t="s">
        <v>548</v>
      </c>
      <c r="E5" s="9"/>
      <c r="F5" s="9"/>
      <c r="H5" s="19"/>
    </row>
    <row r="6" spans="2:8" ht="36.950000000000003" customHeight="1">
      <c r="B6" s="19"/>
      <c r="C6" s="25" t="s">
        <v>13</v>
      </c>
      <c r="D6" s="11" t="s">
        <v>14</v>
      </c>
      <c r="E6" s="11"/>
      <c r="F6" s="11"/>
      <c r="H6" s="19"/>
    </row>
    <row r="7" spans="2:8" ht="24.75" customHeight="1">
      <c r="B7" s="19"/>
      <c r="C7" s="26" t="s">
        <v>19</v>
      </c>
      <c r="D7" s="60" t="str">
        <f>'Rekapitulácia stavby'!AN8</f>
        <v>21. 8. 2024</v>
      </c>
      <c r="H7" s="19"/>
    </row>
    <row r="8" spans="2:8" s="33" customFormat="1" ht="10.9" customHeight="1">
      <c r="B8" s="34"/>
      <c r="H8" s="34"/>
    </row>
    <row r="9" spans="2:8" s="148" customFormat="1" ht="29.25" customHeight="1">
      <c r="B9" s="149"/>
      <c r="C9" s="150" t="s">
        <v>56</v>
      </c>
      <c r="D9" s="151" t="s">
        <v>57</v>
      </c>
      <c r="E9" s="151" t="s">
        <v>134</v>
      </c>
      <c r="F9" s="152" t="s">
        <v>549</v>
      </c>
      <c r="H9" s="149"/>
    </row>
    <row r="10" spans="2:8" s="33" customFormat="1" ht="26.45" customHeight="1">
      <c r="B10" s="34"/>
      <c r="C10" s="234" t="s">
        <v>80</v>
      </c>
      <c r="D10" s="234" t="s">
        <v>81</v>
      </c>
      <c r="H10" s="34"/>
    </row>
    <row r="11" spans="2:8" s="33" customFormat="1" ht="16.899999999999999" customHeight="1">
      <c r="B11" s="34"/>
      <c r="C11" s="235" t="s">
        <v>100</v>
      </c>
      <c r="D11" s="236" t="s">
        <v>101</v>
      </c>
      <c r="E11" s="237"/>
      <c r="F11" s="238">
        <v>21.73</v>
      </c>
      <c r="H11" s="34"/>
    </row>
    <row r="12" spans="2:8" s="33" customFormat="1" ht="16.899999999999999" customHeight="1">
      <c r="B12" s="34"/>
      <c r="C12" s="239"/>
      <c r="D12" s="239" t="s">
        <v>165</v>
      </c>
      <c r="E12" s="16"/>
      <c r="F12" s="240">
        <v>21.73</v>
      </c>
      <c r="H12" s="34"/>
    </row>
    <row r="13" spans="2:8" s="33" customFormat="1" ht="22.5">
      <c r="B13" s="34"/>
      <c r="C13" s="239"/>
      <c r="D13" s="239" t="s">
        <v>166</v>
      </c>
      <c r="E13" s="16"/>
      <c r="F13" s="240">
        <v>0</v>
      </c>
      <c r="H13" s="34"/>
    </row>
    <row r="14" spans="2:8" s="33" customFormat="1" ht="16.899999999999999" customHeight="1">
      <c r="B14" s="34"/>
      <c r="C14" s="239" t="s">
        <v>100</v>
      </c>
      <c r="D14" s="239" t="s">
        <v>167</v>
      </c>
      <c r="E14" s="16"/>
      <c r="F14" s="240">
        <v>21.73</v>
      </c>
      <c r="H14" s="34"/>
    </row>
    <row r="15" spans="2:8" s="33" customFormat="1" ht="16.899999999999999" customHeight="1">
      <c r="B15" s="34"/>
      <c r="C15" s="241" t="s">
        <v>550</v>
      </c>
      <c r="H15" s="34"/>
    </row>
    <row r="16" spans="2:8" s="33" customFormat="1" ht="22.5">
      <c r="B16" s="34"/>
      <c r="C16" s="239" t="s">
        <v>162</v>
      </c>
      <c r="D16" s="239" t="s">
        <v>163</v>
      </c>
      <c r="E16" s="16" t="s">
        <v>152</v>
      </c>
      <c r="F16" s="240">
        <v>36.072000000000003</v>
      </c>
      <c r="H16" s="34"/>
    </row>
    <row r="17" spans="2:8" s="33" customFormat="1" ht="33.75">
      <c r="B17" s="34"/>
      <c r="C17" s="239" t="s">
        <v>200</v>
      </c>
      <c r="D17" s="239" t="s">
        <v>201</v>
      </c>
      <c r="E17" s="16" t="s">
        <v>152</v>
      </c>
      <c r="F17" s="240">
        <v>21.73</v>
      </c>
      <c r="H17" s="34"/>
    </row>
    <row r="18" spans="2:8" s="33" customFormat="1" ht="16.899999999999999" customHeight="1">
      <c r="B18" s="34"/>
      <c r="C18" s="239" t="s">
        <v>224</v>
      </c>
      <c r="D18" s="239" t="s">
        <v>225</v>
      </c>
      <c r="E18" s="16" t="s">
        <v>152</v>
      </c>
      <c r="F18" s="240">
        <v>21.73</v>
      </c>
      <c r="H18" s="34"/>
    </row>
    <row r="19" spans="2:8" s="33" customFormat="1" ht="16.899999999999999" customHeight="1">
      <c r="B19" s="34"/>
      <c r="C19" s="239" t="s">
        <v>228</v>
      </c>
      <c r="D19" s="239" t="s">
        <v>551</v>
      </c>
      <c r="E19" s="16" t="s">
        <v>152</v>
      </c>
      <c r="F19" s="240">
        <v>22.164999999999999</v>
      </c>
      <c r="H19" s="34"/>
    </row>
    <row r="20" spans="2:8" s="33" customFormat="1" ht="22.5">
      <c r="B20" s="34"/>
      <c r="C20" s="239" t="s">
        <v>207</v>
      </c>
      <c r="D20" s="239" t="s">
        <v>208</v>
      </c>
      <c r="E20" s="16" t="s">
        <v>152</v>
      </c>
      <c r="F20" s="240">
        <v>26.076000000000001</v>
      </c>
      <c r="H20" s="34"/>
    </row>
    <row r="21" spans="2:8" s="33" customFormat="1" ht="16.899999999999999" customHeight="1">
      <c r="B21" s="34"/>
      <c r="C21" s="235" t="s">
        <v>104</v>
      </c>
      <c r="D21" s="236" t="s">
        <v>105</v>
      </c>
      <c r="E21" s="237"/>
      <c r="F21" s="238">
        <v>14.342000000000001</v>
      </c>
      <c r="H21" s="34"/>
    </row>
    <row r="22" spans="2:8" s="33" customFormat="1" ht="16.899999999999999" customHeight="1">
      <c r="B22" s="34"/>
      <c r="C22" s="239"/>
      <c r="D22" s="239" t="s">
        <v>168</v>
      </c>
      <c r="E22" s="16"/>
      <c r="F22" s="240">
        <v>14.342000000000001</v>
      </c>
      <c r="H22" s="34"/>
    </row>
    <row r="23" spans="2:8" s="33" customFormat="1" ht="16.899999999999999" customHeight="1">
      <c r="B23" s="34"/>
      <c r="C23" s="239" t="s">
        <v>104</v>
      </c>
      <c r="D23" s="239" t="s">
        <v>167</v>
      </c>
      <c r="E23" s="16"/>
      <c r="F23" s="240">
        <v>14.342000000000001</v>
      </c>
      <c r="H23" s="34"/>
    </row>
    <row r="24" spans="2:8" s="33" customFormat="1" ht="16.899999999999999" customHeight="1">
      <c r="B24" s="34"/>
      <c r="C24" s="241" t="s">
        <v>550</v>
      </c>
      <c r="H24" s="34"/>
    </row>
    <row r="25" spans="2:8" s="33" customFormat="1" ht="22.5">
      <c r="B25" s="34"/>
      <c r="C25" s="239" t="s">
        <v>162</v>
      </c>
      <c r="D25" s="239" t="s">
        <v>163</v>
      </c>
      <c r="E25" s="16" t="s">
        <v>152</v>
      </c>
      <c r="F25" s="240">
        <v>36.072000000000003</v>
      </c>
      <c r="H25" s="34"/>
    </row>
    <row r="26" spans="2:8" s="33" customFormat="1" ht="16.899999999999999" customHeight="1">
      <c r="B26" s="34"/>
      <c r="C26" s="239" t="s">
        <v>150</v>
      </c>
      <c r="D26" s="239" t="s">
        <v>151</v>
      </c>
      <c r="E26" s="16" t="s">
        <v>152</v>
      </c>
      <c r="F26" s="240">
        <v>14.342000000000001</v>
      </c>
      <c r="H26" s="34"/>
    </row>
    <row r="27" spans="2:8" s="33" customFormat="1" ht="16.899999999999999" customHeight="1">
      <c r="B27" s="34"/>
      <c r="C27" s="239" t="s">
        <v>156</v>
      </c>
      <c r="D27" s="239" t="s">
        <v>157</v>
      </c>
      <c r="E27" s="16" t="s">
        <v>152</v>
      </c>
      <c r="F27" s="240">
        <v>14.342000000000001</v>
      </c>
      <c r="H27" s="34"/>
    </row>
    <row r="28" spans="2:8" s="33" customFormat="1" ht="33.75">
      <c r="B28" s="34"/>
      <c r="C28" s="239" t="s">
        <v>213</v>
      </c>
      <c r="D28" s="239" t="s">
        <v>214</v>
      </c>
      <c r="E28" s="16" t="s">
        <v>152</v>
      </c>
      <c r="F28" s="240">
        <v>14.342000000000001</v>
      </c>
      <c r="H28" s="34"/>
    </row>
    <row r="29" spans="2:8" s="33" customFormat="1" ht="7.5" customHeight="1">
      <c r="B29" s="50"/>
      <c r="C29" s="51"/>
      <c r="D29" s="51"/>
      <c r="E29" s="51"/>
      <c r="F29" s="51"/>
      <c r="G29" s="51"/>
      <c r="H29" s="34"/>
    </row>
    <row r="30" spans="2:8" s="33" customFormat="1"/>
  </sheetData>
  <mergeCells count="2">
    <mergeCell ref="D5:F5"/>
    <mergeCell ref="D6:F6"/>
  </mergeCells>
  <pageMargins left="0.74791666666666701" right="0.74791666666666701" top="0.98402777777777795" bottom="0.98402777777777795" header="0.511811023622047" footer="0.51180555555555596"/>
  <pageSetup paperSize="9" scale="80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01 - ASR</vt:lpstr>
      <vt:lpstr>02 - Spevnené plochy - re...</vt:lpstr>
      <vt:lpstr>03 - Rekonštrukcia dažďov...</vt:lpstr>
      <vt:lpstr>Zoznam figúr</vt:lpstr>
      <vt:lpstr>'01 - ASR'!Názvy_tlače</vt:lpstr>
      <vt:lpstr>'02 - Spevnené plochy - re...'!Názvy_tlače</vt:lpstr>
      <vt:lpstr>'03 - Rekonštrukcia dažďov...'!Názvy_tlače</vt:lpstr>
      <vt:lpstr>'Rekapitulácia stavby'!Názvy_tlače</vt:lpstr>
      <vt:lpstr>'Zoznam figúr'!Názvy_tlače</vt:lpstr>
      <vt:lpstr>'01 - ASR'!Oblasť_tlače</vt:lpstr>
      <vt:lpstr>'02 - Spevnené plochy - re...'!Oblasť_tlače</vt:lpstr>
      <vt:lpstr>'03 - Rekonštrukcia dažďov...'!Oblasť_tlače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DESKTOP-RTG4CCU\Pouzivatel</dc:creator>
  <dc:description/>
  <cp:lastModifiedBy>Krázel Viktor</cp:lastModifiedBy>
  <cp:revision>3</cp:revision>
  <dcterms:created xsi:type="dcterms:W3CDTF">2024-08-21T12:57:42Z</dcterms:created>
  <dcterms:modified xsi:type="dcterms:W3CDTF">2024-10-04T11:09:49Z</dcterms:modified>
  <dc:language>sk-SK</dc:language>
</cp:coreProperties>
</file>